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8195" windowHeight="11460" activeTab="4"/>
  </bookViews>
  <sheets>
    <sheet name="Таблица 1" sheetId="1" r:id="rId1"/>
    <sheet name="Таблица 2" sheetId="6" r:id="rId2"/>
    <sheet name="Таблица 3" sheetId="7" r:id="rId3"/>
    <sheet name="Таблица 4" sheetId="8" r:id="rId4"/>
    <sheet name="Таблица 5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G25" i="1" l="1"/>
  <c r="O25" i="6" l="1"/>
  <c r="O15" i="6" l="1"/>
  <c r="Q11" i="6"/>
  <c r="O12" i="6"/>
  <c r="O11" i="6"/>
  <c r="O10" i="6"/>
  <c r="C11" i="6" l="1"/>
  <c r="C12" i="6"/>
  <c r="O11" i="1" l="1"/>
  <c r="N8" i="1"/>
  <c r="O8" i="1"/>
  <c r="Q10" i="1" l="1"/>
  <c r="Q9" i="1"/>
  <c r="Q8" i="1"/>
  <c r="G25" i="8" l="1"/>
  <c r="F25" i="8"/>
  <c r="E25" i="8"/>
  <c r="D25" i="8"/>
  <c r="C25" i="8"/>
  <c r="B25" i="8"/>
  <c r="I24" i="1" l="1"/>
  <c r="I23" i="1"/>
  <c r="I22" i="1"/>
  <c r="I20" i="1"/>
  <c r="I19" i="1"/>
  <c r="I18" i="1"/>
  <c r="I17" i="1"/>
  <c r="I16" i="1"/>
  <c r="I15" i="1"/>
  <c r="I14" i="1"/>
  <c r="I13" i="1"/>
  <c r="F24" i="1"/>
  <c r="F23" i="1"/>
  <c r="F22" i="1"/>
  <c r="F20" i="1"/>
  <c r="F19" i="1"/>
  <c r="F18" i="1"/>
  <c r="F17" i="1"/>
  <c r="F16" i="1"/>
  <c r="F15" i="1"/>
  <c r="F14" i="1"/>
  <c r="F13" i="1"/>
  <c r="H13" i="1" s="1"/>
  <c r="I64" i="7"/>
  <c r="E64" i="7"/>
  <c r="I62" i="7"/>
  <c r="E62" i="7"/>
  <c r="I61" i="7"/>
  <c r="I56" i="7"/>
  <c r="I38" i="7"/>
  <c r="I29" i="7"/>
  <c r="E25" i="7"/>
  <c r="E20" i="7"/>
  <c r="I19" i="7"/>
  <c r="E10" i="7"/>
  <c r="I10" i="7" s="1"/>
  <c r="E19" i="7"/>
  <c r="L15" i="7"/>
  <c r="M15" i="7"/>
  <c r="J15" i="7"/>
  <c r="O15" i="7"/>
  <c r="P15" i="7" s="1"/>
  <c r="C65" i="7"/>
  <c r="C64" i="7"/>
  <c r="C62" i="7"/>
  <c r="C61" i="7"/>
  <c r="C59" i="7"/>
  <c r="C58" i="7"/>
  <c r="C57" i="7"/>
  <c r="C56" i="7"/>
  <c r="C55" i="7"/>
  <c r="C53" i="7"/>
  <c r="C47" i="7"/>
  <c r="C43" i="7"/>
  <c r="C42" i="7"/>
  <c r="C41" i="7"/>
  <c r="C40" i="7"/>
  <c r="C38" i="7"/>
  <c r="C36" i="7"/>
  <c r="C35" i="7"/>
  <c r="C34" i="7"/>
  <c r="C32" i="7"/>
  <c r="C31" i="7"/>
  <c r="C30" i="7"/>
  <c r="C29" i="7"/>
  <c r="C28" i="7"/>
  <c r="C27" i="7"/>
  <c r="C26" i="7"/>
  <c r="C25" i="7"/>
  <c r="C23" i="7"/>
  <c r="C20" i="7"/>
  <c r="C19" i="7"/>
  <c r="C17" i="7"/>
  <c r="C16" i="7"/>
  <c r="C14" i="7"/>
  <c r="C13" i="7"/>
  <c r="C12" i="7"/>
  <c r="C11" i="7"/>
  <c r="C10" i="7"/>
  <c r="E12" i="1"/>
  <c r="D12" i="1"/>
  <c r="L46" i="6"/>
  <c r="J46" i="6"/>
  <c r="I49" i="6"/>
  <c r="L35" i="6"/>
  <c r="J35" i="6"/>
  <c r="I23" i="6"/>
  <c r="I19" i="6"/>
  <c r="I18" i="6"/>
  <c r="I13" i="6"/>
  <c r="C60" i="6"/>
  <c r="C59" i="6"/>
  <c r="C57" i="6"/>
  <c r="C55" i="6"/>
  <c r="C54" i="6"/>
  <c r="C53" i="6"/>
  <c r="C51" i="6"/>
  <c r="C50" i="6"/>
  <c r="C49" i="6"/>
  <c r="C47" i="6"/>
  <c r="C46" i="6"/>
  <c r="M46" i="6" s="1"/>
  <c r="C45" i="6"/>
  <c r="C44" i="6"/>
  <c r="C43" i="6"/>
  <c r="C42" i="6"/>
  <c r="C38" i="6"/>
  <c r="C37" i="6"/>
  <c r="C36" i="6"/>
  <c r="C34" i="6"/>
  <c r="C33" i="6"/>
  <c r="C31" i="6"/>
  <c r="C27" i="6"/>
  <c r="C24" i="6"/>
  <c r="C23" i="6"/>
  <c r="C22" i="6"/>
  <c r="C21" i="6"/>
  <c r="C20" i="6"/>
  <c r="C19" i="6"/>
  <c r="C18" i="6"/>
  <c r="C17" i="6"/>
  <c r="C14" i="6"/>
  <c r="C13" i="6"/>
  <c r="E25" i="1"/>
  <c r="E24" i="1"/>
  <c r="E23" i="1"/>
  <c r="E22" i="1"/>
  <c r="E20" i="1"/>
  <c r="E19" i="1"/>
  <c r="E18" i="1"/>
  <c r="E17" i="1"/>
  <c r="E16" i="1"/>
  <c r="E15" i="1"/>
  <c r="E14" i="1"/>
  <c r="E13" i="1"/>
  <c r="D24" i="1"/>
  <c r="D23" i="1"/>
  <c r="D22" i="1"/>
  <c r="D20" i="1"/>
  <c r="D19" i="1"/>
  <c r="D18" i="1"/>
  <c r="D17" i="1"/>
  <c r="D16" i="1"/>
  <c r="D15" i="1"/>
  <c r="D14" i="1"/>
  <c r="D13" i="1"/>
  <c r="I25" i="1" l="1"/>
  <c r="F25" i="1"/>
  <c r="K15" i="7"/>
  <c r="C29" i="6"/>
  <c r="P29" i="6" s="1"/>
  <c r="Q29" i="6" s="1"/>
  <c r="C10" i="6"/>
  <c r="C16" i="6"/>
  <c r="C9" i="1" l="1"/>
  <c r="P10" i="6"/>
  <c r="Q10" i="6" s="1"/>
  <c r="D11" i="1"/>
  <c r="N12" i="5"/>
  <c r="N11" i="5"/>
  <c r="K12" i="5"/>
  <c r="K11" i="5"/>
  <c r="F12" i="5"/>
  <c r="F11" i="5"/>
  <c r="O27" i="5"/>
  <c r="M27" i="5"/>
  <c r="K27" i="5"/>
  <c r="I27" i="5"/>
  <c r="I12" i="5"/>
  <c r="I11" i="5"/>
  <c r="J27" i="5"/>
  <c r="G27" i="5"/>
  <c r="E27" i="5"/>
  <c r="D27" i="5"/>
  <c r="L12" i="5"/>
  <c r="L11" i="5"/>
  <c r="J14" i="5"/>
  <c r="H14" i="5"/>
  <c r="D12" i="5"/>
  <c r="D11" i="5"/>
  <c r="C14" i="5"/>
  <c r="L14" i="5" l="1"/>
  <c r="D14" i="5"/>
  <c r="O65" i="7"/>
  <c r="P65" i="7" s="1"/>
  <c r="O64" i="7"/>
  <c r="P64" i="7" s="1"/>
  <c r="O62" i="7"/>
  <c r="P62" i="7" s="1"/>
  <c r="O61" i="7"/>
  <c r="P61" i="7" s="1"/>
  <c r="O59" i="7"/>
  <c r="P59" i="7" s="1"/>
  <c r="O58" i="7"/>
  <c r="P58" i="7" s="1"/>
  <c r="O57" i="7"/>
  <c r="P57" i="7" s="1"/>
  <c r="O56" i="7"/>
  <c r="P56" i="7" s="1"/>
  <c r="O55" i="7"/>
  <c r="P55" i="7" s="1"/>
  <c r="O53" i="7"/>
  <c r="P53" i="7" s="1"/>
  <c r="O52" i="7"/>
  <c r="P52" i="7" s="1"/>
  <c r="O51" i="7"/>
  <c r="P51" i="7" s="1"/>
  <c r="O50" i="7"/>
  <c r="P50" i="7" s="1"/>
  <c r="O49" i="7"/>
  <c r="P49" i="7" s="1"/>
  <c r="O47" i="7"/>
  <c r="P47" i="7" s="1"/>
  <c r="O43" i="7"/>
  <c r="P43" i="7" s="1"/>
  <c r="O42" i="7"/>
  <c r="P42" i="7" s="1"/>
  <c r="O41" i="7"/>
  <c r="P41" i="7" s="1"/>
  <c r="O40" i="7"/>
  <c r="P40" i="7" s="1"/>
  <c r="O38" i="7"/>
  <c r="P38" i="7" s="1"/>
  <c r="O36" i="7"/>
  <c r="P36" i="7" s="1"/>
  <c r="O35" i="7"/>
  <c r="P35" i="7" s="1"/>
  <c r="O34" i="7"/>
  <c r="P34" i="7" s="1"/>
  <c r="O32" i="7"/>
  <c r="P32" i="7" s="1"/>
  <c r="O31" i="7"/>
  <c r="P31" i="7" s="1"/>
  <c r="O30" i="7"/>
  <c r="P30" i="7" s="1"/>
  <c r="O29" i="7"/>
  <c r="P29" i="7" s="1"/>
  <c r="O28" i="7"/>
  <c r="P28" i="7" s="1"/>
  <c r="O27" i="7"/>
  <c r="P27" i="7" s="1"/>
  <c r="O26" i="7"/>
  <c r="P26" i="7" s="1"/>
  <c r="O25" i="7"/>
  <c r="P25" i="7" s="1"/>
  <c r="O23" i="7"/>
  <c r="P23" i="7" s="1"/>
  <c r="O22" i="7"/>
  <c r="P22" i="7" s="1"/>
  <c r="O20" i="7"/>
  <c r="P20" i="7" s="1"/>
  <c r="O19" i="7"/>
  <c r="P19" i="7" s="1"/>
  <c r="O17" i="7"/>
  <c r="P17" i="7" s="1"/>
  <c r="O16" i="7"/>
  <c r="P16" i="7" s="1"/>
  <c r="O14" i="7"/>
  <c r="P14" i="7" s="1"/>
  <c r="O13" i="7"/>
  <c r="P13" i="7" s="1"/>
  <c r="O12" i="7"/>
  <c r="P12" i="7" s="1"/>
  <c r="O11" i="7"/>
  <c r="P11" i="7" s="1"/>
  <c r="O10" i="7"/>
  <c r="P10" i="7" s="1"/>
  <c r="I12" i="8" l="1"/>
  <c r="I14" i="8"/>
  <c r="I18" i="8"/>
  <c r="I22" i="8"/>
  <c r="I24" i="8"/>
  <c r="I11" i="8"/>
  <c r="I13" i="8"/>
  <c r="I15" i="8"/>
  <c r="I19" i="8"/>
  <c r="I10" i="8"/>
  <c r="I17" i="8"/>
  <c r="I21" i="8"/>
  <c r="J17" i="8"/>
  <c r="I16" i="8"/>
  <c r="I20" i="8"/>
  <c r="I23" i="8"/>
  <c r="J13" i="8"/>
  <c r="I9" i="8"/>
  <c r="I8" i="8"/>
  <c r="H24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23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K16" i="8"/>
  <c r="J16" i="8"/>
  <c r="K15" i="8"/>
  <c r="J15" i="8"/>
  <c r="K14" i="8"/>
  <c r="J14" i="8"/>
  <c r="K13" i="8"/>
  <c r="K12" i="8"/>
  <c r="J12" i="8"/>
  <c r="J11" i="8"/>
  <c r="K10" i="8"/>
  <c r="J10" i="8"/>
  <c r="K9" i="8"/>
  <c r="J9" i="8"/>
  <c r="K8" i="8"/>
  <c r="J8" i="8" l="1"/>
  <c r="J25" i="8"/>
  <c r="I25" i="8"/>
  <c r="H8" i="8"/>
  <c r="H25" i="8" s="1"/>
  <c r="K24" i="1" l="1"/>
  <c r="K23" i="1"/>
  <c r="K22" i="1"/>
  <c r="K20" i="1"/>
  <c r="K19" i="1"/>
  <c r="K18" i="1"/>
  <c r="K17" i="1"/>
  <c r="K16" i="1"/>
  <c r="K15" i="1"/>
  <c r="K14" i="1"/>
  <c r="K13" i="1"/>
  <c r="K25" i="1" l="1"/>
  <c r="J60" i="6"/>
  <c r="I59" i="6"/>
  <c r="L59" i="6" s="1"/>
  <c r="H52" i="6"/>
  <c r="H25" i="6" s="1"/>
  <c r="G52" i="6"/>
  <c r="G25" i="6" s="1"/>
  <c r="F52" i="6"/>
  <c r="F25" i="6" s="1"/>
  <c r="E52" i="6"/>
  <c r="C52" i="6"/>
  <c r="P52" i="6" s="1"/>
  <c r="Q52" i="6" s="1"/>
  <c r="I58" i="6"/>
  <c r="L58" i="6" s="1"/>
  <c r="I56" i="6"/>
  <c r="I55" i="6"/>
  <c r="I54" i="6"/>
  <c r="I53" i="6"/>
  <c r="I50" i="6"/>
  <c r="L50" i="6" s="1"/>
  <c r="I51" i="6"/>
  <c r="I48" i="6"/>
  <c r="I43" i="6"/>
  <c r="E29" i="6"/>
  <c r="I36" i="6"/>
  <c r="J36" i="6" s="1"/>
  <c r="I31" i="6"/>
  <c r="I27" i="6"/>
  <c r="M27" i="6" s="1"/>
  <c r="L27" i="6" l="1"/>
  <c r="I52" i="6"/>
  <c r="J50" i="6"/>
  <c r="J59" i="6"/>
  <c r="I29" i="6"/>
  <c r="L36" i="6"/>
  <c r="L32" i="6"/>
  <c r="J32" i="6"/>
  <c r="J19" i="6"/>
  <c r="L19" i="6"/>
  <c r="L11" i="6"/>
  <c r="L24" i="1" l="1"/>
  <c r="L23" i="1"/>
  <c r="L22" i="1"/>
  <c r="L20" i="1"/>
  <c r="L19" i="1"/>
  <c r="L18" i="1"/>
  <c r="L17" i="1"/>
  <c r="L16" i="1"/>
  <c r="L15" i="1"/>
  <c r="L14" i="1"/>
  <c r="L13" i="1"/>
  <c r="E9" i="7" l="1"/>
  <c r="K65" i="7" l="1"/>
  <c r="K64" i="7"/>
  <c r="K62" i="7"/>
  <c r="K61" i="7"/>
  <c r="K59" i="7"/>
  <c r="K58" i="7"/>
  <c r="K57" i="7"/>
  <c r="K56" i="7"/>
  <c r="K55" i="7"/>
  <c r="K52" i="7"/>
  <c r="K51" i="7"/>
  <c r="K50" i="7"/>
  <c r="K49" i="7"/>
  <c r="K47" i="7"/>
  <c r="K43" i="7"/>
  <c r="K42" i="7"/>
  <c r="K41" i="7"/>
  <c r="K40" i="7"/>
  <c r="K38" i="7"/>
  <c r="K36" i="7"/>
  <c r="K35" i="7"/>
  <c r="K34" i="7"/>
  <c r="K32" i="7"/>
  <c r="K31" i="7"/>
  <c r="K30" i="7"/>
  <c r="K29" i="7"/>
  <c r="K27" i="7"/>
  <c r="K26" i="7"/>
  <c r="K25" i="7"/>
  <c r="K23" i="7"/>
  <c r="K22" i="7"/>
  <c r="K20" i="7"/>
  <c r="K19" i="7"/>
  <c r="K17" i="7"/>
  <c r="K16" i="7"/>
  <c r="K14" i="7"/>
  <c r="K12" i="7"/>
  <c r="K11" i="7"/>
  <c r="K10" i="7"/>
  <c r="I37" i="7"/>
  <c r="E37" i="7"/>
  <c r="D37" i="7"/>
  <c r="M16" i="7"/>
  <c r="J16" i="7"/>
  <c r="I63" i="7"/>
  <c r="I60" i="7"/>
  <c r="I54" i="7"/>
  <c r="I46" i="7"/>
  <c r="I39" i="7"/>
  <c r="I33" i="7"/>
  <c r="I24" i="7"/>
  <c r="I21" i="7"/>
  <c r="I18" i="7"/>
  <c r="I9" i="7"/>
  <c r="E63" i="7"/>
  <c r="E60" i="7"/>
  <c r="E54" i="7"/>
  <c r="E46" i="7"/>
  <c r="E39" i="7"/>
  <c r="E33" i="7"/>
  <c r="E8" i="7" s="1"/>
  <c r="E24" i="7"/>
  <c r="E21" i="7"/>
  <c r="E18" i="7"/>
  <c r="D63" i="7"/>
  <c r="D60" i="7"/>
  <c r="D54" i="7"/>
  <c r="D46" i="7"/>
  <c r="D39" i="7"/>
  <c r="D33" i="7"/>
  <c r="D24" i="7"/>
  <c r="D21" i="7"/>
  <c r="D18" i="7"/>
  <c r="D9" i="7"/>
  <c r="M65" i="7"/>
  <c r="L65" i="7"/>
  <c r="J65" i="7"/>
  <c r="M64" i="7"/>
  <c r="L64" i="7"/>
  <c r="J64" i="7"/>
  <c r="C63" i="7"/>
  <c r="C24" i="1" s="1"/>
  <c r="O24" i="1" s="1"/>
  <c r="P24" i="1" s="1"/>
  <c r="M62" i="7"/>
  <c r="L62" i="7"/>
  <c r="J62" i="7"/>
  <c r="M61" i="7"/>
  <c r="L61" i="7"/>
  <c r="J61" i="7"/>
  <c r="C60" i="7"/>
  <c r="M59" i="7"/>
  <c r="L59" i="7"/>
  <c r="J59" i="7"/>
  <c r="M58" i="7"/>
  <c r="L58" i="7"/>
  <c r="J58" i="7"/>
  <c r="M57" i="7"/>
  <c r="L57" i="7"/>
  <c r="J57" i="7"/>
  <c r="M56" i="7"/>
  <c r="L56" i="7"/>
  <c r="J56" i="7"/>
  <c r="M55" i="7"/>
  <c r="L55" i="7"/>
  <c r="J55" i="7"/>
  <c r="C54" i="7"/>
  <c r="C22" i="1" s="1"/>
  <c r="O22" i="1" s="1"/>
  <c r="P22" i="1" s="1"/>
  <c r="C48" i="7"/>
  <c r="C21" i="1" s="1"/>
  <c r="O21" i="1" s="1"/>
  <c r="M53" i="7"/>
  <c r="M52" i="7"/>
  <c r="J52" i="7"/>
  <c r="M51" i="7"/>
  <c r="J51" i="7"/>
  <c r="M50" i="7"/>
  <c r="J50" i="7"/>
  <c r="M49" i="7"/>
  <c r="J49" i="7"/>
  <c r="M47" i="7"/>
  <c r="L47" i="7"/>
  <c r="J47" i="7"/>
  <c r="C46" i="7"/>
  <c r="C20" i="1" s="1"/>
  <c r="O20" i="1" s="1"/>
  <c r="P20" i="1" s="1"/>
  <c r="M43" i="7"/>
  <c r="L43" i="7"/>
  <c r="J43" i="7"/>
  <c r="M42" i="7"/>
  <c r="L42" i="7"/>
  <c r="J42" i="7"/>
  <c r="M41" i="7"/>
  <c r="L41" i="7"/>
  <c r="J41" i="7"/>
  <c r="M40" i="7"/>
  <c r="L40" i="7"/>
  <c r="J40" i="7"/>
  <c r="C39" i="7"/>
  <c r="C19" i="1" s="1"/>
  <c r="O19" i="1" s="1"/>
  <c r="P19" i="1" s="1"/>
  <c r="C37" i="7"/>
  <c r="M38" i="7"/>
  <c r="L38" i="7"/>
  <c r="J38" i="7"/>
  <c r="M37" i="7"/>
  <c r="C33" i="7"/>
  <c r="M36" i="7"/>
  <c r="L36" i="7"/>
  <c r="J36" i="7"/>
  <c r="M35" i="7"/>
  <c r="L35" i="7"/>
  <c r="J35" i="7"/>
  <c r="M34" i="7"/>
  <c r="L34" i="7"/>
  <c r="J34" i="7"/>
  <c r="C24" i="7"/>
  <c r="C16" i="1" s="1"/>
  <c r="O16" i="1" s="1"/>
  <c r="P16" i="1" s="1"/>
  <c r="M30" i="7"/>
  <c r="L30" i="7"/>
  <c r="J30" i="7"/>
  <c r="M29" i="7"/>
  <c r="L29" i="7"/>
  <c r="J29" i="7"/>
  <c r="M32" i="7"/>
  <c r="L32" i="7"/>
  <c r="J32" i="7"/>
  <c r="M31" i="7"/>
  <c r="J31" i="7"/>
  <c r="M28" i="7"/>
  <c r="M27" i="7"/>
  <c r="L27" i="7"/>
  <c r="J27" i="7"/>
  <c r="M26" i="7"/>
  <c r="L26" i="7"/>
  <c r="J26" i="7"/>
  <c r="M25" i="7"/>
  <c r="L25" i="7"/>
  <c r="J25" i="7"/>
  <c r="M20" i="7"/>
  <c r="L20" i="7"/>
  <c r="J20" i="7"/>
  <c r="M19" i="7"/>
  <c r="L19" i="7"/>
  <c r="J19" i="7"/>
  <c r="C18" i="7"/>
  <c r="M23" i="7"/>
  <c r="L23" i="7"/>
  <c r="J23" i="7"/>
  <c r="M22" i="7"/>
  <c r="J22" i="7"/>
  <c r="L21" i="7"/>
  <c r="C21" i="7"/>
  <c r="C15" i="1" s="1"/>
  <c r="O15" i="1" s="1"/>
  <c r="P15" i="1" s="1"/>
  <c r="C9" i="7"/>
  <c r="C13" i="1" s="1"/>
  <c r="M17" i="7"/>
  <c r="L17" i="7"/>
  <c r="J17" i="7"/>
  <c r="M14" i="7"/>
  <c r="L14" i="7"/>
  <c r="J14" i="7"/>
  <c r="M12" i="7"/>
  <c r="L12" i="7"/>
  <c r="J12" i="7"/>
  <c r="M11" i="7"/>
  <c r="L11" i="7"/>
  <c r="J11" i="7"/>
  <c r="L10" i="7"/>
  <c r="O37" i="7" l="1"/>
  <c r="P37" i="7" s="1"/>
  <c r="C18" i="1"/>
  <c r="O18" i="1" s="1"/>
  <c r="P18" i="1" s="1"/>
  <c r="K60" i="7"/>
  <c r="C23" i="1"/>
  <c r="O23" i="1" s="1"/>
  <c r="P23" i="1" s="1"/>
  <c r="O13" i="1"/>
  <c r="P13" i="1" s="1"/>
  <c r="K18" i="7"/>
  <c r="C14" i="1"/>
  <c r="O14" i="1" s="1"/>
  <c r="P14" i="1" s="1"/>
  <c r="O33" i="7"/>
  <c r="P33" i="7" s="1"/>
  <c r="C17" i="1"/>
  <c r="M63" i="7"/>
  <c r="O24" i="7"/>
  <c r="P24" i="7" s="1"/>
  <c r="K9" i="7"/>
  <c r="C8" i="7"/>
  <c r="O54" i="7"/>
  <c r="P54" i="7" s="1"/>
  <c r="J46" i="7"/>
  <c r="O46" i="7"/>
  <c r="P46" i="7" s="1"/>
  <c r="J63" i="7"/>
  <c r="O63" i="7"/>
  <c r="P63" i="7" s="1"/>
  <c r="K46" i="7"/>
  <c r="K54" i="7"/>
  <c r="M46" i="7"/>
  <c r="M54" i="7"/>
  <c r="L24" i="7"/>
  <c r="O39" i="7"/>
  <c r="P39" i="7" s="1"/>
  <c r="O48" i="7"/>
  <c r="P48" i="7" s="1"/>
  <c r="L60" i="7"/>
  <c r="O60" i="7"/>
  <c r="P60" i="7" s="1"/>
  <c r="L37" i="7"/>
  <c r="K39" i="7"/>
  <c r="K63" i="7"/>
  <c r="K37" i="7"/>
  <c r="M33" i="7"/>
  <c r="K33" i="7"/>
  <c r="I8" i="7"/>
  <c r="K24" i="7"/>
  <c r="J21" i="7"/>
  <c r="M21" i="7"/>
  <c r="O21" i="7"/>
  <c r="P21" i="7" s="1"/>
  <c r="K21" i="7"/>
  <c r="M18" i="7"/>
  <c r="O18" i="7"/>
  <c r="P18" i="7" s="1"/>
  <c r="M9" i="7"/>
  <c r="O9" i="7"/>
  <c r="P9" i="7" s="1"/>
  <c r="M60" i="7"/>
  <c r="J60" i="7"/>
  <c r="M48" i="7"/>
  <c r="M39" i="7"/>
  <c r="L39" i="7"/>
  <c r="L33" i="7"/>
  <c r="J24" i="7"/>
  <c r="J18" i="7"/>
  <c r="L54" i="7"/>
  <c r="J39" i="7"/>
  <c r="J37" i="7"/>
  <c r="J33" i="7"/>
  <c r="L18" i="7"/>
  <c r="L63" i="7"/>
  <c r="J54" i="7"/>
  <c r="L46" i="7"/>
  <c r="M24" i="7"/>
  <c r="D8" i="7"/>
  <c r="L9" i="7"/>
  <c r="J10" i="7"/>
  <c r="M10" i="7"/>
  <c r="J9" i="7"/>
  <c r="E16" i="6"/>
  <c r="E15" i="6" s="1"/>
  <c r="F10" i="1" s="1"/>
  <c r="I16" i="6"/>
  <c r="E10" i="6"/>
  <c r="F9" i="1" s="1"/>
  <c r="F8" i="1" s="1"/>
  <c r="I10" i="6"/>
  <c r="J58" i="6"/>
  <c r="J57" i="6"/>
  <c r="J56" i="6"/>
  <c r="J55" i="6"/>
  <c r="J54" i="6"/>
  <c r="J53" i="6"/>
  <c r="J51" i="6"/>
  <c r="J49" i="6"/>
  <c r="J48" i="6"/>
  <c r="J47" i="6"/>
  <c r="J45" i="6"/>
  <c r="J44" i="6"/>
  <c r="J43" i="6"/>
  <c r="J38" i="6"/>
  <c r="J34" i="6"/>
  <c r="J31" i="6"/>
  <c r="J30" i="6"/>
  <c r="J28" i="6"/>
  <c r="J27" i="6"/>
  <c r="J24" i="6"/>
  <c r="J23" i="6"/>
  <c r="J22" i="6"/>
  <c r="J21" i="6"/>
  <c r="J20" i="6"/>
  <c r="J18" i="6"/>
  <c r="J17" i="6"/>
  <c r="J13" i="6"/>
  <c r="J12" i="6"/>
  <c r="J11" i="6"/>
  <c r="M57" i="6"/>
  <c r="L57" i="6"/>
  <c r="M56" i="6"/>
  <c r="L56" i="6"/>
  <c r="M55" i="6"/>
  <c r="L55" i="6"/>
  <c r="M54" i="6"/>
  <c r="L54" i="6"/>
  <c r="M53" i="6"/>
  <c r="L53" i="6"/>
  <c r="M51" i="6"/>
  <c r="L51" i="6"/>
  <c r="M49" i="6"/>
  <c r="L49" i="6"/>
  <c r="M47" i="6"/>
  <c r="L47" i="6"/>
  <c r="M45" i="6"/>
  <c r="L45" i="6"/>
  <c r="M44" i="6"/>
  <c r="L44" i="6"/>
  <c r="M43" i="6"/>
  <c r="L43" i="6"/>
  <c r="M38" i="6"/>
  <c r="L38" i="6"/>
  <c r="M34" i="6"/>
  <c r="L34" i="6"/>
  <c r="M31" i="6"/>
  <c r="L31" i="6"/>
  <c r="M23" i="6"/>
  <c r="L23" i="6"/>
  <c r="M22" i="6"/>
  <c r="L22" i="6"/>
  <c r="M21" i="6"/>
  <c r="L21" i="6"/>
  <c r="M20" i="6"/>
  <c r="L20" i="6"/>
  <c r="M18" i="6"/>
  <c r="L18" i="6"/>
  <c r="M17" i="6"/>
  <c r="L17" i="6"/>
  <c r="M13" i="6"/>
  <c r="L13" i="6"/>
  <c r="M12" i="6"/>
  <c r="L12" i="6"/>
  <c r="M11" i="6"/>
  <c r="I41" i="6"/>
  <c r="I26" i="6"/>
  <c r="E41" i="6"/>
  <c r="J29" i="6"/>
  <c r="E26" i="6"/>
  <c r="D52" i="6"/>
  <c r="D41" i="6"/>
  <c r="D29" i="6"/>
  <c r="D26" i="6"/>
  <c r="D16" i="6"/>
  <c r="D10" i="6"/>
  <c r="C41" i="6"/>
  <c r="P41" i="6" s="1"/>
  <c r="Q41" i="6" s="1"/>
  <c r="C26" i="6"/>
  <c r="P26" i="6" s="1"/>
  <c r="Q26" i="6" s="1"/>
  <c r="C15" i="6"/>
  <c r="D8" i="1"/>
  <c r="O17" i="1" l="1"/>
  <c r="P17" i="1" s="1"/>
  <c r="C10" i="1"/>
  <c r="C8" i="1" s="1"/>
  <c r="P15" i="6"/>
  <c r="C25" i="1"/>
  <c r="O25" i="1" s="1"/>
  <c r="P25" i="1" s="1"/>
  <c r="I25" i="6"/>
  <c r="I11" i="1" s="1"/>
  <c r="I9" i="6"/>
  <c r="I9" i="1"/>
  <c r="F12" i="1"/>
  <c r="F26" i="1" s="1"/>
  <c r="K8" i="7"/>
  <c r="C25" i="6"/>
  <c r="E9" i="6"/>
  <c r="J26" i="6"/>
  <c r="E25" i="6"/>
  <c r="F11" i="1" s="1"/>
  <c r="M26" i="6"/>
  <c r="M10" i="6"/>
  <c r="M52" i="6"/>
  <c r="J52" i="6"/>
  <c r="J41" i="6"/>
  <c r="L8" i="7"/>
  <c r="J8" i="7"/>
  <c r="M8" i="7"/>
  <c r="J16" i="6"/>
  <c r="M16" i="6"/>
  <c r="I15" i="6"/>
  <c r="I10" i="1" s="1"/>
  <c r="L16" i="6"/>
  <c r="L10" i="6"/>
  <c r="J10" i="6"/>
  <c r="L26" i="6"/>
  <c r="L52" i="6"/>
  <c r="L41" i="6"/>
  <c r="M41" i="6"/>
  <c r="L29" i="6"/>
  <c r="M29" i="6"/>
  <c r="D15" i="6"/>
  <c r="C9" i="6"/>
  <c r="M24" i="1"/>
  <c r="M23" i="1"/>
  <c r="M22" i="1"/>
  <c r="M20" i="1"/>
  <c r="M19" i="1"/>
  <c r="M18" i="1"/>
  <c r="M17" i="1"/>
  <c r="M16" i="1"/>
  <c r="M15" i="1"/>
  <c r="M14" i="1"/>
  <c r="M13" i="1"/>
  <c r="M9" i="1"/>
  <c r="M10" i="1" l="1"/>
  <c r="C11" i="1"/>
  <c r="N11" i="1" s="1"/>
  <c r="P25" i="6"/>
  <c r="Q25" i="6" s="1"/>
  <c r="C12" i="1"/>
  <c r="K10" i="1"/>
  <c r="L10" i="1"/>
  <c r="I8" i="1"/>
  <c r="K9" i="1"/>
  <c r="L9" i="1"/>
  <c r="K11" i="1"/>
  <c r="L11" i="1"/>
  <c r="J9" i="6"/>
  <c r="M9" i="6"/>
  <c r="C8" i="6"/>
  <c r="J25" i="6"/>
  <c r="L25" i="6"/>
  <c r="E8" i="6"/>
  <c r="J15" i="6"/>
  <c r="L15" i="6"/>
  <c r="M15" i="6"/>
  <c r="L9" i="6"/>
  <c r="I8" i="6"/>
  <c r="D9" i="6"/>
  <c r="M25" i="6"/>
  <c r="H24" i="1"/>
  <c r="H23" i="1"/>
  <c r="H22" i="1"/>
  <c r="H20" i="1"/>
  <c r="H19" i="1"/>
  <c r="H18" i="1"/>
  <c r="H17" i="1"/>
  <c r="H16" i="1"/>
  <c r="H15" i="1"/>
  <c r="H14" i="1"/>
  <c r="J24" i="1"/>
  <c r="J23" i="1"/>
  <c r="J22" i="1"/>
  <c r="J20" i="1"/>
  <c r="J19" i="1"/>
  <c r="J18" i="1"/>
  <c r="J17" i="1"/>
  <c r="J16" i="1"/>
  <c r="J15" i="1"/>
  <c r="J14" i="1"/>
  <c r="J13" i="1"/>
  <c r="J11" i="1"/>
  <c r="J10" i="1"/>
  <c r="J9" i="1"/>
  <c r="G22" i="1"/>
  <c r="G18" i="1"/>
  <c r="G14" i="1"/>
  <c r="G23" i="1"/>
  <c r="G19" i="1"/>
  <c r="G17" i="1"/>
  <c r="G15" i="1"/>
  <c r="G13" i="1"/>
  <c r="N27" i="5"/>
  <c r="L27" i="5"/>
  <c r="H27" i="5"/>
  <c r="F27" i="5"/>
  <c r="C27" i="5"/>
  <c r="E26" i="5"/>
  <c r="G26" i="5" s="1"/>
  <c r="I26" i="5" s="1"/>
  <c r="K26" i="5" s="1"/>
  <c r="M26" i="5" s="1"/>
  <c r="O26" i="5" s="1"/>
  <c r="E25" i="5"/>
  <c r="G25" i="5" s="1"/>
  <c r="I25" i="5" s="1"/>
  <c r="K25" i="5" s="1"/>
  <c r="M25" i="5" s="1"/>
  <c r="O25" i="5" s="1"/>
  <c r="E24" i="5"/>
  <c r="G24" i="5" s="1"/>
  <c r="I24" i="5" s="1"/>
  <c r="K24" i="5" s="1"/>
  <c r="M24" i="5" s="1"/>
  <c r="O24" i="5" s="1"/>
  <c r="E23" i="5"/>
  <c r="G23" i="5" s="1"/>
  <c r="I23" i="5" s="1"/>
  <c r="K23" i="5" s="1"/>
  <c r="M23" i="5" s="1"/>
  <c r="O23" i="5" s="1"/>
  <c r="E22" i="5"/>
  <c r="G22" i="5" s="1"/>
  <c r="I22" i="5" s="1"/>
  <c r="K22" i="5" s="1"/>
  <c r="M22" i="5" s="1"/>
  <c r="O22" i="5" s="1"/>
  <c r="E21" i="5"/>
  <c r="G21" i="5" s="1"/>
  <c r="I21" i="5" s="1"/>
  <c r="K21" i="5" s="1"/>
  <c r="M21" i="5" s="1"/>
  <c r="O21" i="5" s="1"/>
  <c r="E20" i="5"/>
  <c r="G20" i="5" s="1"/>
  <c r="I20" i="5" s="1"/>
  <c r="K20" i="5" s="1"/>
  <c r="M20" i="5" s="1"/>
  <c r="O20" i="5" s="1"/>
  <c r="E19" i="5"/>
  <c r="G19" i="5" s="1"/>
  <c r="I19" i="5" s="1"/>
  <c r="K19" i="5" s="1"/>
  <c r="M19" i="5" s="1"/>
  <c r="O19" i="5" s="1"/>
  <c r="E18" i="5"/>
  <c r="G18" i="5" s="1"/>
  <c r="I18" i="5" s="1"/>
  <c r="K18" i="5" s="1"/>
  <c r="M18" i="5" s="1"/>
  <c r="O18" i="5" s="1"/>
  <c r="E17" i="5"/>
  <c r="G17" i="5" s="1"/>
  <c r="I17" i="5" s="1"/>
  <c r="K17" i="5" s="1"/>
  <c r="M17" i="5" s="1"/>
  <c r="O17" i="5" s="1"/>
  <c r="G16" i="5"/>
  <c r="E16" i="5"/>
  <c r="C29" i="5"/>
  <c r="E13" i="5"/>
  <c r="G13" i="5" s="1"/>
  <c r="I13" i="5" s="1"/>
  <c r="K13" i="5" s="1"/>
  <c r="M13" i="5" s="1"/>
  <c r="O13" i="5" s="1"/>
  <c r="M11" i="1" l="1"/>
  <c r="I12" i="1"/>
  <c r="L12" i="1" s="1"/>
  <c r="K8" i="1"/>
  <c r="K12" i="1" s="1"/>
  <c r="M8" i="1"/>
  <c r="J8" i="1"/>
  <c r="L8" i="1"/>
  <c r="J12" i="1"/>
  <c r="M12" i="1"/>
  <c r="J25" i="1"/>
  <c r="E14" i="5"/>
  <c r="I26" i="1"/>
  <c r="N23" i="1"/>
  <c r="N19" i="1"/>
  <c r="N17" i="1"/>
  <c r="N15" i="1"/>
  <c r="N13" i="1"/>
  <c r="N20" i="1"/>
  <c r="N16" i="1"/>
  <c r="N24" i="1"/>
  <c r="N22" i="1"/>
  <c r="N18" i="1"/>
  <c r="N14" i="1"/>
  <c r="L25" i="1"/>
  <c r="M25" i="1"/>
  <c r="J8" i="6"/>
  <c r="M8" i="6"/>
  <c r="L8" i="6"/>
  <c r="D8" i="6"/>
  <c r="H25" i="1"/>
  <c r="G16" i="1"/>
  <c r="G20" i="1"/>
  <c r="G24" i="1"/>
  <c r="C26" i="1"/>
  <c r="I16" i="5"/>
  <c r="J26" i="1" l="1"/>
  <c r="E29" i="5"/>
  <c r="K16" i="5"/>
  <c r="K26" i="1" l="1"/>
  <c r="M16" i="5"/>
  <c r="O16" i="5" l="1"/>
  <c r="D25" i="1"/>
  <c r="D26" i="1" l="1"/>
  <c r="G9" i="1" l="1"/>
  <c r="H9" i="1"/>
  <c r="F14" i="5" l="1"/>
  <c r="I14" i="5" l="1"/>
  <c r="I29" i="5" s="1"/>
  <c r="G14" i="5"/>
  <c r="G29" i="5" s="1"/>
  <c r="K14" i="5" l="1"/>
  <c r="K29" i="5" s="1"/>
  <c r="M14" i="5" l="1"/>
  <c r="M29" i="5" s="1"/>
  <c r="N14" i="5"/>
  <c r="E11" i="1"/>
  <c r="G11" i="1" l="1"/>
  <c r="G12" i="1" s="1"/>
  <c r="H11" i="1"/>
  <c r="G10" i="1"/>
  <c r="H10" i="1"/>
  <c r="E8" i="1"/>
  <c r="O14" i="5"/>
  <c r="O29" i="5" s="1"/>
  <c r="G26" i="1" l="1"/>
  <c r="H12" i="1"/>
  <c r="H26" i="1" s="1"/>
  <c r="E26" i="1"/>
  <c r="G8" i="1"/>
  <c r="H8" i="1"/>
</calcChain>
</file>

<file path=xl/sharedStrings.xml><?xml version="1.0" encoding="utf-8"?>
<sst xmlns="http://schemas.openxmlformats.org/spreadsheetml/2006/main" count="383" uniqueCount="268">
  <si>
    <t>Внесение изменений</t>
  </si>
  <si>
    <t xml:space="preserve">Номер и дата решения сессии Совета депутатов Каргатского района </t>
  </si>
  <si>
    <t>Наименование видов доходов, статей расходов</t>
  </si>
  <si>
    <t>(тыс. рублей)</t>
  </si>
  <si>
    <t>ДОХОДЫ</t>
  </si>
  <si>
    <t>№ раздела</t>
  </si>
  <si>
    <t xml:space="preserve">     прочие МБТ</t>
  </si>
  <si>
    <t>Итого доходов</t>
  </si>
  <si>
    <t>РАСХОДЫ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</si>
  <si>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</si>
  <si>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</si>
  <si>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</si>
  <si>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</si>
  <si>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</si>
  <si>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</si>
  <si>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</si>
  <si>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</si>
  <si>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</si>
  <si>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</si>
  <si>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</si>
  <si>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14</t>
  </si>
  <si>
    <t>Итого расходов</t>
  </si>
  <si>
    <t>Дефицит</t>
  </si>
  <si>
    <t>Утверж-дённые назначения</t>
  </si>
  <si>
    <t>Сумма изм.</t>
  </si>
  <si>
    <t>Итоговое значение</t>
  </si>
  <si>
    <t>Общегосударственные расходы</t>
  </si>
  <si>
    <t>Национальная оборона</t>
  </si>
  <si>
    <t>Национальная безопасность и правоохраниетльная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</si>
  <si>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</si>
  <si>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</si>
  <si>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</si>
  <si>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</si>
  <si>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</si>
  <si>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</si>
  <si>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Культура, кинематография</t>
  </si>
  <si>
    <t>Физическая культура и спорт</t>
  </si>
  <si>
    <t>Межбюджетные трансферты</t>
  </si>
  <si>
    <t>Безвозмездные поступления</t>
  </si>
  <si>
    <t>Таблица № 1</t>
  </si>
  <si>
    <t>Утверж-дённые назначения решением № 165 от 22.12.2011</t>
  </si>
  <si>
    <t>Отклонение (гр.5 - гр.4)</t>
  </si>
  <si>
    <t>Исполнение бюджета за 2012 год</t>
  </si>
  <si>
    <t>Отклонение (гр.6 - гр.5)</t>
  </si>
  <si>
    <t>Утверж-дённые бюджетные назначения в отчёте ф. 0503117</t>
  </si>
  <si>
    <t>Отклонение (гр.8 - гр.5)</t>
  </si>
  <si>
    <t>Таблица № 2</t>
  </si>
  <si>
    <t>Доходы - всего, в том числе:</t>
  </si>
  <si>
    <t>Факт 2012 года к факту 2011 года (Гр.5 / гр.2)</t>
  </si>
  <si>
    <t xml:space="preserve">                    налоговые доходы</t>
  </si>
  <si>
    <t xml:space="preserve">                    неналоговые доходы</t>
  </si>
  <si>
    <t>налоговые и неналоговые доходы, в том числе:</t>
  </si>
  <si>
    <t xml:space="preserve">   налоговые доходы, в том числе:</t>
  </si>
  <si>
    <t xml:space="preserve">   НДФЛ</t>
  </si>
  <si>
    <t xml:space="preserve">   налоги на совокупный доход</t>
  </si>
  <si>
    <t xml:space="preserve">   государственная пошлина</t>
  </si>
  <si>
    <t xml:space="preserve">   доходы от использования имущества, находящегося в муниципальной собственности</t>
  </si>
  <si>
    <t>Наименование видов доходов</t>
  </si>
  <si>
    <t xml:space="preserve">   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</si>
  <si>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</si>
  <si>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</si>
  <si>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</si>
  <si>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</si>
  <si>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</si>
  <si>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 неналоговые доходы, в том числе:</t>
  </si>
  <si>
    <t>безвозмездные поступления, в том числе:</t>
  </si>
  <si>
    <t xml:space="preserve">   дотации, в том числе:</t>
  </si>
  <si>
    <t xml:space="preserve">   дотации бюджетам МР на выравнивание бюджетной обеспеченности </t>
  </si>
  <si>
    <t xml:space="preserve">   дотации бюджетам МР на поддержку мер по обеспечению сбалансированности бюджетов</t>
  </si>
  <si>
    <t xml:space="preserve">   субсидии, в том числе:</t>
  </si>
  <si>
    <t xml:space="preserve">   субсидии бюджетам МР на обеспечение жильем молодых семей</t>
  </si>
  <si>
    <t xml:space="preserve">   субсидии бюджетам МР на господдержку малого и среднего предпринимательства, включая крестьянские (фермерские) хозяйства</t>
  </si>
  <si>
    <t xml:space="preserve">   субсидии бюджетам МР на бюджетные инвестиции в объекты капитального строительства МО</t>
  </si>
  <si>
    <t xml:space="preserve">   субсидии бюджетам МР на государственную модернизацию систем общего образования</t>
  </si>
  <si>
    <t xml:space="preserve">   прочие субсидии бюджетам МР</t>
  </si>
  <si>
    <t xml:space="preserve">   субвенции, в том числе:</t>
  </si>
  <si>
    <t xml:space="preserve">   субвенции бюджетам МР на осуществление первичного воинского учета на территориях, где отсутствуют воинские комиссариаты</t>
  </si>
  <si>
    <t xml:space="preserve">   субвенции бюджетам МР на ежемесячное денежное вознаграждение за классное руководство</t>
  </si>
  <si>
    <t xml:space="preserve">   субвенции бюджетам МР на выполнение передаваемых полномочий субъектов РФ</t>
  </si>
  <si>
    <t xml:space="preserve">   субвенции  бюджетам МР на содержание ребенка в семье опекуна и приемной семье, а также вознаграждение, причитающееся приемному родителю</t>
  </si>
  <si>
    <t xml:space="preserve">   субвенции бюджетам МР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</si>
  <si>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субвенции бюджетам МР на обеспечение жильем отдельных категорий граждан, установленных ФЗ от 12.01.1995 № 5-ФЗ «О ветеранах», в соответствии с Указом Президента РФ от 07.05.2008 № 714 «Об обеспечении жильем ветеранов ВОВ 1941-1945 годов»</t>
  </si>
  <si>
    <t xml:space="preserve">   прочие субвенции бюджетам МР</t>
  </si>
  <si>
    <t xml:space="preserve">   иные межбюджетные трансферты, в том числе:</t>
  </si>
  <si>
    <t xml:space="preserve">   межбюджетные трансферты, передаваемые бюджетам МР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</si>
  <si>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МР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</si>
  <si>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межбюджетные трансферты, передаваемые бюджетам МР на комплектование книжных фондов библиотек муниципальных образований</t>
  </si>
  <si>
    <t xml:space="preserve">   иные межбюджетные трансферты на предоставление субсидий на реализацию мероприятий в рамках программы модернизации здравоохранения в НСО 2011-2012 гг.</t>
  </si>
  <si>
    <t xml:space="preserve">   прочие межбюджетные трансферты, передаваемые бюджетам МР</t>
  </si>
  <si>
    <t xml:space="preserve">   прочие безвозмездные поступления в бюджеты МР</t>
  </si>
  <si>
    <t xml:space="preserve">   прочие</t>
  </si>
  <si>
    <t>Таблица № 3</t>
  </si>
  <si>
    <t>Расходы - всего, в том числе:</t>
  </si>
  <si>
    <t>№ раздела/подраздела</t>
  </si>
  <si>
    <t>0102</t>
  </si>
  <si>
    <t>0100</t>
  </si>
  <si>
    <t>0103</t>
  </si>
  <si>
    <t>0104</t>
  </si>
  <si>
    <t>0106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</si>
  <si>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</si>
  <si>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</si>
  <si>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</si>
  <si>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</si>
  <si>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</si>
  <si>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</si>
  <si>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0200</t>
  </si>
  <si>
    <t>0203</t>
  </si>
  <si>
    <t>0204</t>
  </si>
  <si>
    <t>Национальная оборона, в том числе:</t>
  </si>
  <si>
    <t>Мобилизационная и вневойсковая подготовка</t>
  </si>
  <si>
    <t>Мобилизационная подготовка экономики</t>
  </si>
  <si>
    <t>0300</t>
  </si>
  <si>
    <t>Национальная безопасность и правоохранительная деятельность, в том числе:</t>
  </si>
  <si>
    <t>Общегосударственные вопросы, в том числе: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</si>
  <si>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</si>
  <si>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</si>
  <si>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0302</t>
  </si>
  <si>
    <t>Органы внутренних дел</t>
  </si>
  <si>
    <t>0400</t>
  </si>
  <si>
    <t>Национальная экономика, в том числе:</t>
  </si>
  <si>
    <t>0401</t>
  </si>
  <si>
    <t>0402</t>
  </si>
  <si>
    <t>0405</t>
  </si>
  <si>
    <t>0406</t>
  </si>
  <si>
    <t>0410</t>
  </si>
  <si>
    <t>0412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</si>
  <si>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</si>
  <si>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</si>
  <si>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</si>
  <si>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</si>
  <si>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</si>
  <si>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</si>
  <si>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</si>
  <si>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</si>
  <si>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</si>
  <si>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</si>
  <si>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0500</t>
  </si>
  <si>
    <t>0501</t>
  </si>
  <si>
    <t>0502</t>
  </si>
  <si>
    <t>0503</t>
  </si>
  <si>
    <t>Жилищное хозяйство</t>
  </si>
  <si>
    <t>Коммунальное хозяйство</t>
  </si>
  <si>
    <t>Жилищно-коммунальное хозяйство, в том числе:</t>
  </si>
  <si>
    <t>Благоустройство</t>
  </si>
  <si>
    <t>0600</t>
  </si>
  <si>
    <t>Охрана окружающей среды, в том числе:</t>
  </si>
  <si>
    <t>0603</t>
  </si>
  <si>
    <t>Охрана объектов растительного и животного мира и среды их обитания</t>
  </si>
  <si>
    <t>0700</t>
  </si>
  <si>
    <t>Образование, в том числе: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</si>
  <si>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</si>
  <si>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</si>
  <si>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</si>
  <si>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</si>
  <si>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</si>
  <si>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</si>
  <si>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</si>
  <si>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</si>
  <si>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</si>
  <si>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0801</t>
  </si>
  <si>
    <t>Культура, кинематография, в том числе:</t>
  </si>
  <si>
    <t>Культура</t>
  </si>
  <si>
    <t>0900</t>
  </si>
  <si>
    <t>Здравоохранение, в том числе:</t>
  </si>
  <si>
    <t>0901</t>
  </si>
  <si>
    <t>0902</t>
  </si>
  <si>
    <t>0904</t>
  </si>
  <si>
    <t>0906</t>
  </si>
  <si>
    <t>0909</t>
  </si>
  <si>
    <t>Другие вопросы в области здравоохранения</t>
  </si>
  <si>
    <t>Стационарная медицинская помощь</t>
  </si>
  <si>
    <t>Амбулаторная помощь</t>
  </si>
  <si>
    <t>Скорая медицинская помощь</t>
  </si>
  <si>
    <t>Подготовка, переработка, хранение и обеспечение безопасности донорской крови и ее компонентов</t>
  </si>
  <si>
    <t>Социальная политика, в том числе: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</si>
  <si>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</si>
  <si>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</si>
  <si>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</si>
  <si>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</si>
  <si>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</si>
  <si>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</si>
  <si>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</si>
  <si>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</si>
  <si>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Охрана семьи и детства</t>
  </si>
  <si>
    <t>Социальное обеспечение населения</t>
  </si>
  <si>
    <t>Другие вопросы в области социальной политики</t>
  </si>
  <si>
    <t>1100</t>
  </si>
  <si>
    <t>1101</t>
  </si>
  <si>
    <t>1102</t>
  </si>
  <si>
    <t>Физическая культура и спорт, в том числе:</t>
  </si>
  <si>
    <t>Физическая культура</t>
  </si>
  <si>
    <t>Массовый спорт</t>
  </si>
  <si>
    <t>1400</t>
  </si>
  <si>
    <t>1401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</si>
  <si>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</si>
  <si>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</si>
  <si>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характера, в том числе:</t>
  </si>
  <si>
    <t>Прочие межбюджетные трансферты общего характера</t>
  </si>
  <si>
    <t>0105</t>
  </si>
  <si>
    <t>Судебная система</t>
  </si>
  <si>
    <t>0111</t>
  </si>
  <si>
    <t>Резервные фонды</t>
  </si>
  <si>
    <t>Отклонение (гр.6 - гр.3)</t>
  </si>
  <si>
    <t>Таблица № 4</t>
  </si>
  <si>
    <t>Отклонение (гр.9 - гр.4)</t>
  </si>
  <si>
    <t>Отклонение (гр.9 - гр.6)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</si>
  <si>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</si>
  <si>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Отклонение (гр.4 - гр.3)</t>
  </si>
  <si>
    <t xml:space="preserve">   субсидии бюджетам МР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</si>
  <si>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субсидии бюджетам МР на реализацию федеральных целевых программ</t>
  </si>
  <si>
    <t xml:space="preserve">   субсидии бюджетам на модернизацию региональных систем общего образования</t>
  </si>
  <si>
    <t xml:space="preserve">   субвенции бюджетам МР на составление (изменение) списков кандидатов в присяжные заседатели федеральных судов общей юрисдикции в РФ</t>
  </si>
  <si>
    <t xml:space="preserve">   субвенции бюджетам МР на обеспечение жильем отдельных категорий граждан, установленных ФЗ от 12.01.1995 № 5-ФЗ «О ветеранах» и от 24.11.95 № 181-ФЗ «О социальной защите инвалидов в РФ"</t>
  </si>
  <si>
    <t xml:space="preserve">   безвозмездные поступления от негосударственных организаций</t>
  </si>
  <si>
    <t xml:space="preserve">   Возврат остатков субсидий, субвенций и иных межбюджетных трансфертов, имеющих целевое назначение, прошлых лет из бюджетов МР</t>
  </si>
  <si>
    <t>Таблица № 5</t>
  </si>
  <si>
    <t>КОСГУ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</si>
  <si>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</si>
  <si>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</si>
  <si>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</si>
  <si>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</si>
  <si>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</si>
  <si>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</si>
  <si>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</si>
  <si>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</si>
  <si>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</si>
  <si>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</si>
  <si>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</si>
  <si>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</si>
  <si>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</si>
  <si>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</si>
  <si>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</si>
  <si>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</si>
  <si>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</si>
  <si>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Отклонение (гр.3 - гр.2)</t>
  </si>
  <si>
    <t>(тыс. руб.)</t>
  </si>
  <si>
    <t>Налоговые и неналоговые доходы, в том числе:</t>
  </si>
  <si>
    <t>Национальная безопасность и правоохранительная деятельность</t>
  </si>
  <si>
    <t>Анализ исполнения бюджета Каргатского района за 2013 год по расходам в разрезе КОСГУ</t>
  </si>
  <si>
    <t>Утверж-дённые назначения на начало 2013 года</t>
  </si>
  <si>
    <t>Уточнённые назначения на 2013 год</t>
  </si>
  <si>
    <t>Исполнение бюджета за 2013 год</t>
  </si>
  <si>
    <t>Процент исполнения к плану 2013 года (гр.4/гр.3)</t>
  </si>
  <si>
    <t>Анализ изменений, внесённых в решение 21 сессии Совета депутатов Каргатского района от 20.12.2012 № 269 "О бюджете муниципального образования Каргатского района на 2013 год и плановый период 2014 и 2015 годов"</t>
  </si>
  <si>
    <t>№ 269 от 20.12.2012</t>
  </si>
  <si>
    <t>Налоговые и неналоговые доходы</t>
  </si>
  <si>
    <t>№ 283 от 20.03.2013</t>
  </si>
  <si>
    <t>№ 306 от 14.06.2013</t>
  </si>
  <si>
    <t>№ 324 от 17.07.2013</t>
  </si>
  <si>
    <t>№ 327 от 03.10.2013</t>
  </si>
  <si>
    <t>№ 348 от 06.11.2013</t>
  </si>
  <si>
    <t>№ 352 от 20.12.2013</t>
  </si>
  <si>
    <t>Утверж-дённые назначения решением № 269 от 20.12.2012</t>
  </si>
  <si>
    <t>Анализ исполнения бюджета Каргатского района за 2013 год</t>
  </si>
  <si>
    <t>Анализ исполнения бюджета Каргатского района за 2013 год по доходам</t>
  </si>
  <si>
    <t>Процент исполнения к плану 2013 года (гр.9 / гр.6)</t>
  </si>
  <si>
    <t>Плановые назначения на 2013 год</t>
  </si>
  <si>
    <t xml:space="preserve">   субсидии бюджетам МР на осуществление мероприятий по обеспечению жильём граждан РФ, проживающих в сельской местности</t>
  </si>
  <si>
    <t xml:space="preserve">   субвенции бюджетам МР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</si>
  <si>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Анализ исполнения бюджета Каргатского района за 2013 год по расходам</t>
  </si>
  <si>
    <t>Уточ-нённые назначения на 2013 год</t>
  </si>
  <si>
    <t>Процент исполнения к плану 2013 года (гр.6 / гр.5)</t>
  </si>
  <si>
    <t>0107</t>
  </si>
  <si>
    <t>Обеспечение проведения выборов и референдумов</t>
  </si>
  <si>
    <t>Факт 2013 года к факту 2012 года (Гр.9 / гр.3)</t>
  </si>
  <si>
    <t>Факт 2013 года к факту 2012 года (гр.4/гр.2)</t>
  </si>
  <si>
    <t>Утверж-дённые назначения решением   № 269 от 20.12.2012</t>
  </si>
  <si>
    <t>Уточ-нённые назначения решением   № 352 от 20.12.2013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</si>
</sst>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%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5" fontId="15" fillId="0" borderId="1" xfId="1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65" fontId="18" fillId="0" borderId="1" xfId="1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7" fillId="0" borderId="1" xfId="1" applyNumberFormat="1" applyFont="1" applyBorder="1" applyAlignment="1">
      <alignment horizontal="right" vertical="center" wrapText="1"/>
    </xf>
    <xf numFmtId="0" fontId="19" fillId="0" borderId="0" xfId="0" applyFont="1"/>
    <xf numFmtId="0" fontId="5" fillId="0" borderId="1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2" fontId="10" fillId="0" borderId="0" xfId="2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5" fillId="0" borderId="0" xfId="1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 indent="1"/>
    </xf>
    <xf numFmtId="164" fontId="5" fillId="0" borderId="1" xfId="0" applyNumberFormat="1" applyFont="1" applyBorder="1" applyAlignment="1">
      <alignment horizontal="right" vertical="center" indent="1"/>
    </xf>
    <xf numFmtId="165" fontId="2" fillId="0" borderId="1" xfId="1" applyNumberFormat="1" applyFont="1" applyBorder="1" applyAlignment="1">
      <alignment horizontal="right" vertical="center" wrapText="1" indent="1"/>
    </xf>
    <xf numFmtId="165" fontId="5" fillId="0" borderId="1" xfId="1" applyNumberFormat="1" applyFont="1" applyBorder="1" applyAlignment="1">
      <alignment horizontal="right" vertical="center" wrapText="1" indent="1"/>
    </xf>
    <xf numFmtId="164" fontId="7" fillId="0" borderId="0" xfId="0" applyNumberFormat="1" applyFont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 indent="1"/>
    </xf>
    <xf numFmtId="164" fontId="9" fillId="0" borderId="8" xfId="0" applyNumberFormat="1" applyFont="1" applyBorder="1" applyAlignment="1">
      <alignment horizontal="right" vertical="center" wrapText="1" indent="1"/>
    </xf>
    <xf numFmtId="165" fontId="0" fillId="0" borderId="0" xfId="1" applyNumberFormat="1" applyFont="1"/>
    <xf numFmtId="165" fontId="1" fillId="0" borderId="0" xfId="1" applyNumberFormat="1" applyFont="1"/>
    <xf numFmtId="164" fontId="2" fillId="0" borderId="0" xfId="0" applyNumberFormat="1" applyFont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13" fillId="0" borderId="0" xfId="1" applyNumberFormat="1" applyFont="1" applyAlignment="1">
      <alignment vertical="center" wrapText="1"/>
    </xf>
    <xf numFmtId="165" fontId="14" fillId="0" borderId="0" xfId="1" applyNumberFormat="1" applyFont="1"/>
    <xf numFmtId="0" fontId="3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92;&#1072;&#1081;&#1083;&#1099;/&#1056;&#1077;&#1074;&#1082;&#1086;&#1084;/&#1069;&#1082;&#1089;&#1087;&#1077;&#1088;&#1090;&#1080;&#1079;&#1072;%20(&#1075;&#1086;&#1076;&#1086;&#1074;&#1086;&#1081;%20&#1086;&#1090;&#1095;&#1105;&#1090;)/2012/_&#1056;&#1072;&#1081;&#1086;&#1085;/&#1055;&#1088;&#1080;&#1083;&#1086;&#1078;&#1077;&#1085;&#1080;&#1103;%20(&#1090;&#1072;&#1073;&#1083;&#1080;&#1094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</sheetNames>
    <sheetDataSet>
      <sheetData sheetId="0"/>
      <sheetData sheetId="1">
        <row r="11">
          <cell r="I11">
            <v>33391.4</v>
          </cell>
        </row>
        <row r="12">
          <cell r="I12">
            <v>7471.9</v>
          </cell>
        </row>
        <row r="13">
          <cell r="I13">
            <v>558.20000000000005</v>
          </cell>
        </row>
        <row r="14">
          <cell r="I14">
            <v>-1.1000000000000001</v>
          </cell>
        </row>
        <row r="17">
          <cell r="I17">
            <v>653.20000000000005</v>
          </cell>
        </row>
        <row r="18">
          <cell r="I18">
            <v>1863.4</v>
          </cell>
        </row>
        <row r="19">
          <cell r="I19">
            <v>5.2</v>
          </cell>
        </row>
        <row r="20">
          <cell r="I20">
            <v>312.2</v>
          </cell>
        </row>
        <row r="21">
          <cell r="I21">
            <v>6188.6</v>
          </cell>
        </row>
        <row r="22">
          <cell r="I22">
            <v>30.8</v>
          </cell>
        </row>
        <row r="23">
          <cell r="I23">
            <v>1054.4000000000001</v>
          </cell>
        </row>
        <row r="24">
          <cell r="I24">
            <v>32.5</v>
          </cell>
        </row>
        <row r="27">
          <cell r="I27">
            <v>52447.3</v>
          </cell>
        </row>
        <row r="31">
          <cell r="I31">
            <v>304.7</v>
          </cell>
        </row>
        <row r="33">
          <cell r="I33">
            <v>100.3</v>
          </cell>
        </row>
        <row r="34">
          <cell r="I34">
            <v>23810.3</v>
          </cell>
        </row>
        <row r="35">
          <cell r="I35">
            <v>4000</v>
          </cell>
        </row>
        <row r="36">
          <cell r="I36">
            <v>6478.2</v>
          </cell>
        </row>
        <row r="37">
          <cell r="I37">
            <v>176219</v>
          </cell>
        </row>
        <row r="41">
          <cell r="I41">
            <v>12.9</v>
          </cell>
        </row>
        <row r="42">
          <cell r="I42">
            <v>690</v>
          </cell>
        </row>
        <row r="43">
          <cell r="I43">
            <v>2048.6</v>
          </cell>
        </row>
        <row r="44">
          <cell r="I44">
            <v>148244.70000000001</v>
          </cell>
        </row>
        <row r="45">
          <cell r="I45">
            <v>5207.8999999999996</v>
          </cell>
        </row>
        <row r="46">
          <cell r="I46">
            <v>21062</v>
          </cell>
        </row>
        <row r="48">
          <cell r="I48">
            <v>30945.599999999999</v>
          </cell>
        </row>
        <row r="49">
          <cell r="I49">
            <v>612</v>
          </cell>
        </row>
        <row r="50">
          <cell r="I50">
            <v>42858.2</v>
          </cell>
        </row>
        <row r="52">
          <cell r="I52">
            <v>192</v>
          </cell>
        </row>
        <row r="53">
          <cell r="I53">
            <v>276.8</v>
          </cell>
        </row>
        <row r="54">
          <cell r="I54">
            <v>117</v>
          </cell>
        </row>
        <row r="56">
          <cell r="I56">
            <v>10224.4</v>
          </cell>
        </row>
        <row r="58">
          <cell r="I58">
            <v>100</v>
          </cell>
        </row>
        <row r="59">
          <cell r="I59">
            <v>-617.6</v>
          </cell>
        </row>
      </sheetData>
      <sheetData sheetId="2">
        <row r="10">
          <cell r="I10">
            <v>1164.0999999999999</v>
          </cell>
        </row>
        <row r="11">
          <cell r="I11">
            <v>2376.6</v>
          </cell>
        </row>
        <row r="12">
          <cell r="I12">
            <v>29829.3</v>
          </cell>
        </row>
        <row r="13">
          <cell r="I13">
            <v>12.9</v>
          </cell>
        </row>
        <row r="14">
          <cell r="I14">
            <v>1281.7</v>
          </cell>
        </row>
        <row r="15">
          <cell r="I15"/>
        </row>
        <row r="16">
          <cell r="I16">
            <v>6041.3</v>
          </cell>
        </row>
        <row r="18">
          <cell r="I18">
            <v>690</v>
          </cell>
        </row>
        <row r="19">
          <cell r="I19">
            <v>71.5</v>
          </cell>
        </row>
        <row r="22">
          <cell r="I22">
            <v>675.1</v>
          </cell>
        </row>
        <row r="24">
          <cell r="I24">
            <v>596.4</v>
          </cell>
        </row>
        <row r="25">
          <cell r="I25">
            <v>19440.8</v>
          </cell>
        </row>
        <row r="26">
          <cell r="I26">
            <v>3198</v>
          </cell>
        </row>
        <row r="27">
          <cell r="I27">
            <v>8410</v>
          </cell>
        </row>
        <row r="28">
          <cell r="I28">
            <v>5845.6</v>
          </cell>
        </row>
        <row r="29">
          <cell r="I29">
            <v>291.39999999999998</v>
          </cell>
        </row>
        <row r="30">
          <cell r="I30"/>
        </row>
        <row r="31">
          <cell r="I31">
            <v>4491.5</v>
          </cell>
        </row>
        <row r="33">
          <cell r="I33">
            <v>12235.3</v>
          </cell>
        </row>
        <row r="34">
          <cell r="I34">
            <v>12406.4</v>
          </cell>
        </row>
        <row r="35">
          <cell r="I35">
            <v>1256.0999999999999</v>
          </cell>
        </row>
        <row r="37">
          <cell r="I37">
            <v>727</v>
          </cell>
        </row>
        <row r="39">
          <cell r="I39">
            <v>46814.2</v>
          </cell>
        </row>
        <row r="40">
          <cell r="I40">
            <v>201298.1</v>
          </cell>
        </row>
        <row r="41">
          <cell r="I41">
            <v>2979.7</v>
          </cell>
        </row>
        <row r="42">
          <cell r="I42">
            <v>17476.8</v>
          </cell>
        </row>
        <row r="46">
          <cell r="I46">
            <v>18564.2</v>
          </cell>
        </row>
        <row r="52">
          <cell r="I52">
            <v>1790</v>
          </cell>
        </row>
        <row r="54">
          <cell r="I54">
            <v>554.6</v>
          </cell>
        </row>
        <row r="55">
          <cell r="I55">
            <v>15756.2</v>
          </cell>
        </row>
        <row r="56">
          <cell r="I56">
            <v>35582</v>
          </cell>
        </row>
        <row r="57">
          <cell r="I57">
            <v>21573.200000000001</v>
          </cell>
        </row>
        <row r="58">
          <cell r="I58">
            <v>180</v>
          </cell>
        </row>
        <row r="60">
          <cell r="I60">
            <v>2210.9</v>
          </cell>
        </row>
        <row r="61">
          <cell r="I61">
            <v>1349.2</v>
          </cell>
        </row>
        <row r="63">
          <cell r="I63">
            <v>79166.3</v>
          </cell>
        </row>
        <row r="64">
          <cell r="I64">
            <v>14146.7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90" zoomScaleNormal="90" workbookViewId="0"/>
  </sheetViews>
  <sheetFormatPr defaultRowHeight="15" x14ac:dyDescent="0.25"/>
  <cols>
    <col min="1" max="1" width="5.7109375" customWidth="1"/>
    <col min="2" max="2" width="35.7109375" customWidth="1"/>
    <col min="3" max="5" width="10.7109375" customWidth="1"/>
    <col min="6" max="6" width="11.28515625" customWidth="1"/>
    <col min="7" max="12" width="10.7109375" customWidth="1"/>
    <col min="13" max="13" width="10.28515625" customWidth="1"/>
    <col min="14" max="14" width="8.42578125" hidden="1" customWidth="1"/>
    <col min="15" max="15" width="10.28515625" hidden="1" customWidth="1"/>
    <col min="16" max="16" width="8.42578125" hidden="1" customWidth="1"/>
    <col min="17" max="17" width="0" hidden="1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0" t="s">
        <v>39</v>
      </c>
      <c r="L1" s="90"/>
      <c r="M1" s="90"/>
      <c r="N1" s="1"/>
      <c r="O1" s="1"/>
      <c r="P1" s="1"/>
    </row>
    <row r="2" spans="1:17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2.5" customHeight="1" x14ac:dyDescent="0.25">
      <c r="A3" s="91" t="s">
        <v>253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"/>
      <c r="O3" s="1"/>
      <c r="P3" s="1"/>
    </row>
    <row r="4" spans="1:17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89" t="s">
        <v>235</v>
      </c>
      <c r="L5" s="89"/>
      <c r="M5" s="89"/>
      <c r="N5" s="2"/>
      <c r="O5" s="2"/>
      <c r="P5" s="2"/>
    </row>
    <row r="6" spans="1:17" s="17" customFormat="1" ht="80.099999999999994" customHeight="1" x14ac:dyDescent="0.2">
      <c r="A6" s="19" t="s">
        <v>5</v>
      </c>
      <c r="B6" s="19" t="s">
        <v>2</v>
      </c>
      <c r="C6" s="19" t="s">
        <v>42</v>
      </c>
      <c r="D6" s="19" t="s">
        <v>266</v>
      </c>
      <c r="E6" s="19" t="s">
        <v>267</v>
      </c>
      <c r="F6" s="19" t="s">
        <v>44</v>
      </c>
      <c r="G6" s="18" t="s">
        <v>41</v>
      </c>
      <c r="H6" s="18" t="s">
        <v>43</v>
      </c>
      <c r="I6" s="19" t="s">
        <v>241</v>
      </c>
      <c r="J6" s="18" t="s">
        <v>204</v>
      </c>
      <c r="K6" s="18" t="s">
        <v>205</v>
      </c>
      <c r="L6" s="18" t="s">
        <v>255</v>
      </c>
      <c r="M6" s="18" t="s">
        <v>264</v>
      </c>
      <c r="N6" s="16"/>
      <c r="O6" s="16"/>
      <c r="P6" s="16"/>
    </row>
    <row r="7" spans="1:17" s="17" customFormat="1" ht="15" customHeight="1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6"/>
      <c r="O7" s="16"/>
      <c r="P7" s="16"/>
    </row>
    <row r="8" spans="1:17" ht="30" customHeight="1" x14ac:dyDescent="0.25">
      <c r="A8" s="8"/>
      <c r="B8" s="8" t="s">
        <v>236</v>
      </c>
      <c r="C8" s="13">
        <f>C9+C10</f>
        <v>51560.7</v>
      </c>
      <c r="D8" s="13">
        <f>D9+D10</f>
        <v>56236.399999999994</v>
      </c>
      <c r="E8" s="13">
        <f>E9+E10</f>
        <v>56670.899999999994</v>
      </c>
      <c r="F8" s="13">
        <f>F9+F10</f>
        <v>56670.900000000009</v>
      </c>
      <c r="G8" s="13">
        <f>E8-D8</f>
        <v>434.5</v>
      </c>
      <c r="H8" s="13">
        <f>F8-E8</f>
        <v>0</v>
      </c>
      <c r="I8" s="13">
        <f>I9+I10+0.1</f>
        <v>53629.4</v>
      </c>
      <c r="J8" s="13">
        <f>I8-D8</f>
        <v>-2606.9999999999927</v>
      </c>
      <c r="K8" s="13">
        <f>I8-F8</f>
        <v>-3041.5000000000073</v>
      </c>
      <c r="L8" s="26">
        <f>I8/F8</f>
        <v>0.94633048001708098</v>
      </c>
      <c r="M8" s="26">
        <f>I8/C8</f>
        <v>1.0401216430343265</v>
      </c>
      <c r="N8" s="62">
        <f>I8/I12</f>
        <v>8.8584936031644468E-2</v>
      </c>
      <c r="O8" s="62">
        <f>I8/D8</f>
        <v>0.95364212502934054</v>
      </c>
      <c r="P8" s="1"/>
      <c r="Q8" s="83">
        <f>I8/D8</f>
        <v>0.95364212502934054</v>
      </c>
    </row>
    <row r="9" spans="1:17" s="33" customFormat="1" ht="20.100000000000001" customHeight="1" x14ac:dyDescent="0.25">
      <c r="A9" s="30"/>
      <c r="B9" s="30" t="s">
        <v>49</v>
      </c>
      <c r="C9" s="22">
        <f>'Таблица 2'!C10</f>
        <v>41420.400000000001</v>
      </c>
      <c r="D9" s="22">
        <v>44571.199999999997</v>
      </c>
      <c r="E9" s="22">
        <v>44539.7</v>
      </c>
      <c r="F9" s="22">
        <f>'Таблица 2'!E10</f>
        <v>43947.100000000006</v>
      </c>
      <c r="G9" s="22">
        <f>E9-D9</f>
        <v>-31.5</v>
      </c>
      <c r="H9" s="22">
        <f>F9-E9</f>
        <v>-592.59999999999127</v>
      </c>
      <c r="I9" s="22">
        <f>'Таблица 2'!I10</f>
        <v>41133.5</v>
      </c>
      <c r="J9" s="22">
        <f>I9-D9</f>
        <v>-3437.6999999999971</v>
      </c>
      <c r="K9" s="22">
        <f t="shared" ref="K9:K11" si="0">I9-F9</f>
        <v>-2813.6000000000058</v>
      </c>
      <c r="L9" s="31">
        <f t="shared" ref="L9:L25" si="1">I9/F9</f>
        <v>0.9359775730366735</v>
      </c>
      <c r="M9" s="31">
        <f>I9/C9</f>
        <v>0.9930734613861768</v>
      </c>
      <c r="N9" s="32"/>
      <c r="O9" s="64"/>
      <c r="P9" s="32"/>
      <c r="Q9" s="83">
        <f>I9/D9</f>
        <v>0.92287171985497363</v>
      </c>
    </row>
    <row r="10" spans="1:17" s="33" customFormat="1" ht="20.100000000000001" customHeight="1" x14ac:dyDescent="0.25">
      <c r="A10" s="30"/>
      <c r="B10" s="30" t="s">
        <v>50</v>
      </c>
      <c r="C10" s="22">
        <f>'Таблица 2'!C15</f>
        <v>10140.299999999999</v>
      </c>
      <c r="D10" s="22">
        <v>11665.2</v>
      </c>
      <c r="E10" s="22">
        <v>12131.2</v>
      </c>
      <c r="F10" s="22">
        <f>'Таблица 2'!E15</f>
        <v>12723.8</v>
      </c>
      <c r="G10" s="22">
        <f>E10-D10</f>
        <v>466</v>
      </c>
      <c r="H10" s="22">
        <f t="shared" ref="H10:H24" si="2">F10-E10</f>
        <v>592.59999999999854</v>
      </c>
      <c r="I10" s="22">
        <f>'Таблица 2'!I15</f>
        <v>12495.8</v>
      </c>
      <c r="J10" s="22">
        <f t="shared" ref="J10:J11" si="3">I10-D10</f>
        <v>830.59999999999854</v>
      </c>
      <c r="K10" s="22">
        <f t="shared" si="0"/>
        <v>-228</v>
      </c>
      <c r="L10" s="31">
        <f t="shared" si="1"/>
        <v>0.98208082491079707</v>
      </c>
      <c r="M10" s="31">
        <f t="shared" ref="M10:M25" si="4">I10/C10</f>
        <v>1.2322909578612073</v>
      </c>
      <c r="N10" s="32"/>
      <c r="O10" s="63"/>
      <c r="P10" s="32"/>
      <c r="Q10" s="83">
        <f>I10/D10</f>
        <v>1.0712032369783628</v>
      </c>
    </row>
    <row r="11" spans="1:17" ht="20.100000000000001" customHeight="1" x14ac:dyDescent="0.25">
      <c r="A11" s="8"/>
      <c r="B11" s="8" t="s">
        <v>38</v>
      </c>
      <c r="C11" s="13">
        <f>'Таблица 2'!C25</f>
        <v>525334.4</v>
      </c>
      <c r="D11" s="13">
        <f>'Таблица 5'!C12</f>
        <v>561938</v>
      </c>
      <c r="E11" s="13">
        <f>'Таблица 5'!O12</f>
        <v>622041.80000000005</v>
      </c>
      <c r="F11" s="13">
        <f>'Таблица 2'!E25</f>
        <v>622041.80000000005</v>
      </c>
      <c r="G11" s="13">
        <f>E11-D11</f>
        <v>60103.800000000047</v>
      </c>
      <c r="H11" s="13">
        <f t="shared" si="2"/>
        <v>0</v>
      </c>
      <c r="I11" s="13">
        <f>'Таблица 2'!I25</f>
        <v>551771.50000000012</v>
      </c>
      <c r="J11" s="13">
        <f t="shared" si="3"/>
        <v>-10166.499999999884</v>
      </c>
      <c r="K11" s="13">
        <f t="shared" si="0"/>
        <v>-70270.29999999993</v>
      </c>
      <c r="L11" s="26">
        <f t="shared" si="1"/>
        <v>0.88703283284178025</v>
      </c>
      <c r="M11" s="26">
        <f t="shared" si="4"/>
        <v>1.0503243267526363</v>
      </c>
      <c r="N11" s="85">
        <f>I11-C11</f>
        <v>26437.100000000093</v>
      </c>
      <c r="O11" s="62">
        <f>I11/D11</f>
        <v>0.98190814645032032</v>
      </c>
      <c r="P11" s="1"/>
      <c r="Q11" s="83"/>
    </row>
    <row r="12" spans="1:17" s="6" customFormat="1" ht="20.100000000000001" customHeight="1" x14ac:dyDescent="0.25">
      <c r="A12" s="9"/>
      <c r="B12" s="9" t="s">
        <v>7</v>
      </c>
      <c r="C12" s="10">
        <f>C8+C11</f>
        <v>576895.1</v>
      </c>
      <c r="D12" s="10">
        <f>D8+D11</f>
        <v>618174.4</v>
      </c>
      <c r="E12" s="10">
        <f>E8+E11</f>
        <v>678712.70000000007</v>
      </c>
      <c r="F12" s="10">
        <f>F8+F11</f>
        <v>678712.70000000007</v>
      </c>
      <c r="G12" s="10">
        <f>G8+G11</f>
        <v>60538.300000000047</v>
      </c>
      <c r="H12" s="24">
        <f>F12-E12</f>
        <v>0</v>
      </c>
      <c r="I12" s="10">
        <f>I8+I11</f>
        <v>605400.90000000014</v>
      </c>
      <c r="J12" s="10">
        <f>J8+J11</f>
        <v>-12773.499999999876</v>
      </c>
      <c r="K12" s="10">
        <f>K8+K11</f>
        <v>-73311.79999999993</v>
      </c>
      <c r="L12" s="27">
        <f t="shared" si="1"/>
        <v>0.89198404567941647</v>
      </c>
      <c r="M12" s="27">
        <f t="shared" si="4"/>
        <v>1.0494124495077184</v>
      </c>
      <c r="N12" s="5"/>
      <c r="O12" s="61"/>
      <c r="P12" s="5"/>
      <c r="Q12" s="84"/>
    </row>
    <row r="13" spans="1:17" ht="20.100000000000001" customHeight="1" x14ac:dyDescent="0.25">
      <c r="A13" s="11" t="s">
        <v>9</v>
      </c>
      <c r="B13" s="8" t="s">
        <v>26</v>
      </c>
      <c r="C13" s="13">
        <f>'Таблица 3'!C9</f>
        <v>40705.9</v>
      </c>
      <c r="D13" s="13">
        <f>'Таблица 5'!C16</f>
        <v>41045.699999999997</v>
      </c>
      <c r="E13" s="13">
        <f>'Таблица 5'!O16</f>
        <v>43905.700000000004</v>
      </c>
      <c r="F13" s="13">
        <f>'Таблица 3'!E9</f>
        <v>43821.599999999999</v>
      </c>
      <c r="G13" s="13">
        <f t="shared" ref="G13:G24" si="5">E13-D13</f>
        <v>2860.0000000000073</v>
      </c>
      <c r="H13" s="13">
        <f>F13-E13-0.05</f>
        <v>-84.150000000005818</v>
      </c>
      <c r="I13" s="13">
        <f>'Таблица 3'!I9</f>
        <v>42626.1</v>
      </c>
      <c r="J13" s="13">
        <f t="shared" ref="J13:J24" si="6">I13-D13</f>
        <v>1580.4000000000015</v>
      </c>
      <c r="K13" s="13">
        <f>I13-F13</f>
        <v>-1195.5</v>
      </c>
      <c r="L13" s="26">
        <f t="shared" si="1"/>
        <v>0.97271893312886792</v>
      </c>
      <c r="M13" s="26">
        <f t="shared" si="4"/>
        <v>1.0471725229020854</v>
      </c>
      <c r="N13" s="62">
        <f>I13/I25</f>
        <v>6.9938013138983138E-2</v>
      </c>
      <c r="O13" s="68">
        <f>I13-C13</f>
        <v>1920.1999999999971</v>
      </c>
      <c r="P13" s="62">
        <f>O13/C13</f>
        <v>4.7172522902085373E-2</v>
      </c>
      <c r="Q13" s="83"/>
    </row>
    <row r="14" spans="1:17" ht="20.100000000000001" customHeight="1" x14ac:dyDescent="0.25">
      <c r="A14" s="11" t="s">
        <v>10</v>
      </c>
      <c r="B14" s="8" t="s">
        <v>27</v>
      </c>
      <c r="C14" s="13">
        <f>'Таблица 3'!C18</f>
        <v>761.5</v>
      </c>
      <c r="D14" s="13">
        <f>'Таблица 5'!C17</f>
        <v>717.8</v>
      </c>
      <c r="E14" s="13">
        <f>'Таблица 5'!O17</f>
        <v>717.8</v>
      </c>
      <c r="F14" s="13">
        <f>'Таблица 3'!E18</f>
        <v>717.8</v>
      </c>
      <c r="G14" s="13">
        <f t="shared" si="5"/>
        <v>0</v>
      </c>
      <c r="H14" s="13">
        <f t="shared" si="2"/>
        <v>0</v>
      </c>
      <c r="I14" s="13">
        <f>'Таблица 3'!I18</f>
        <v>699.8</v>
      </c>
      <c r="J14" s="13">
        <f t="shared" si="6"/>
        <v>-18</v>
      </c>
      <c r="K14" s="13">
        <f t="shared" ref="K14:K24" si="7">I14-F14</f>
        <v>-18</v>
      </c>
      <c r="L14" s="26">
        <f t="shared" si="1"/>
        <v>0.97492337698523268</v>
      </c>
      <c r="M14" s="26">
        <f t="shared" si="4"/>
        <v>0.91897570584372945</v>
      </c>
      <c r="N14" s="62">
        <f>I14/I25</f>
        <v>1.1481843657913907E-3</v>
      </c>
      <c r="O14" s="68">
        <f t="shared" ref="O14:O24" si="8">I14-C14</f>
        <v>-61.700000000000045</v>
      </c>
      <c r="P14" s="62">
        <f t="shared" ref="P14:P25" si="9">O14/C14</f>
        <v>-8.1024294156270577E-2</v>
      </c>
      <c r="Q14" s="83"/>
    </row>
    <row r="15" spans="1:17" ht="31.5" x14ac:dyDescent="0.25">
      <c r="A15" s="11" t="s">
        <v>11</v>
      </c>
      <c r="B15" s="8" t="s">
        <v>237</v>
      </c>
      <c r="C15" s="13">
        <f>'Таблица 3'!C21</f>
        <v>675.1</v>
      </c>
      <c r="D15" s="13">
        <f>'Таблица 5'!C18</f>
        <v>541</v>
      </c>
      <c r="E15" s="13">
        <f>'Таблица 5'!O18</f>
        <v>1221.8</v>
      </c>
      <c r="F15" s="13">
        <f>'Таблица 3'!E21</f>
        <v>1221.8</v>
      </c>
      <c r="G15" s="13">
        <f t="shared" si="5"/>
        <v>680.8</v>
      </c>
      <c r="H15" s="13">
        <f t="shared" si="2"/>
        <v>0</v>
      </c>
      <c r="I15" s="13">
        <f>'Таблица 3'!I21</f>
        <v>1077.2</v>
      </c>
      <c r="J15" s="13">
        <f t="shared" si="6"/>
        <v>536.20000000000005</v>
      </c>
      <c r="K15" s="13">
        <f t="shared" si="7"/>
        <v>-144.59999999999991</v>
      </c>
      <c r="L15" s="26">
        <f t="shared" si="1"/>
        <v>0.88165002455393693</v>
      </c>
      <c r="M15" s="26">
        <f t="shared" si="4"/>
        <v>1.5956154643756482</v>
      </c>
      <c r="N15" s="62">
        <f>I15/I25</f>
        <v>1.7673966830958647E-3</v>
      </c>
      <c r="O15" s="68">
        <f t="shared" si="8"/>
        <v>402.1</v>
      </c>
      <c r="P15" s="62">
        <f t="shared" si="9"/>
        <v>0.59561546437564805</v>
      </c>
      <c r="Q15" s="83"/>
    </row>
    <row r="16" spans="1:17" ht="20.100000000000001" customHeight="1" x14ac:dyDescent="0.25">
      <c r="A16" s="11" t="s">
        <v>12</v>
      </c>
      <c r="B16" s="8" t="s">
        <v>29</v>
      </c>
      <c r="C16" s="13">
        <f>'Таблица 3'!C24</f>
        <v>42273.700000000004</v>
      </c>
      <c r="D16" s="13">
        <f>'Таблица 5'!C19</f>
        <v>37586.9</v>
      </c>
      <c r="E16" s="13">
        <f>'Таблица 5'!O19</f>
        <v>89535.5</v>
      </c>
      <c r="F16" s="13">
        <f>'Таблица 3'!E24</f>
        <v>89535.5</v>
      </c>
      <c r="G16" s="13">
        <f t="shared" si="5"/>
        <v>51948.6</v>
      </c>
      <c r="H16" s="13">
        <f t="shared" si="2"/>
        <v>0</v>
      </c>
      <c r="I16" s="13">
        <f>'Таблица 3'!I24</f>
        <v>50801.500000000007</v>
      </c>
      <c r="J16" s="13">
        <f t="shared" si="6"/>
        <v>13214.600000000006</v>
      </c>
      <c r="K16" s="13">
        <f t="shared" si="7"/>
        <v>-38733.999999999993</v>
      </c>
      <c r="L16" s="26">
        <f t="shared" si="1"/>
        <v>0.56738947121532812</v>
      </c>
      <c r="M16" s="26">
        <f t="shared" si="4"/>
        <v>1.2017282613066753</v>
      </c>
      <c r="N16" s="62">
        <f>I16/I25</f>
        <v>8.3351654842456907E-2</v>
      </c>
      <c r="O16" s="68">
        <f t="shared" si="8"/>
        <v>8527.8000000000029</v>
      </c>
      <c r="P16" s="62">
        <f t="shared" si="9"/>
        <v>0.20172826130667534</v>
      </c>
      <c r="Q16" s="83"/>
    </row>
    <row r="17" spans="1:17" ht="20.100000000000001" customHeight="1" x14ac:dyDescent="0.25">
      <c r="A17" s="11" t="s">
        <v>13</v>
      </c>
      <c r="B17" s="8" t="s">
        <v>30</v>
      </c>
      <c r="C17" s="13">
        <f>'Таблица 3'!C33</f>
        <v>25897.799999999996</v>
      </c>
      <c r="D17" s="13">
        <f>'Таблица 5'!C20</f>
        <v>26577.599999999999</v>
      </c>
      <c r="E17" s="13">
        <f>'Таблица 5'!O20</f>
        <v>29905.8</v>
      </c>
      <c r="F17" s="13">
        <f>'Таблица 3'!E33</f>
        <v>29905.8</v>
      </c>
      <c r="G17" s="13">
        <f t="shared" si="5"/>
        <v>3328.2000000000007</v>
      </c>
      <c r="H17" s="13">
        <f t="shared" si="2"/>
        <v>0</v>
      </c>
      <c r="I17" s="13">
        <f>'Таблица 3'!I33</f>
        <v>10788.699999999999</v>
      </c>
      <c r="J17" s="13">
        <f t="shared" si="6"/>
        <v>-15788.9</v>
      </c>
      <c r="K17" s="13">
        <f t="shared" si="7"/>
        <v>-19117.099999999999</v>
      </c>
      <c r="L17" s="26">
        <f t="shared" si="1"/>
        <v>0.36075610751091758</v>
      </c>
      <c r="M17" s="26">
        <f t="shared" si="4"/>
        <v>0.41658750936372979</v>
      </c>
      <c r="N17" s="62">
        <f>I17/I25</f>
        <v>1.7701367058035978E-2</v>
      </c>
      <c r="O17" s="68">
        <f t="shared" si="8"/>
        <v>-15109.099999999997</v>
      </c>
      <c r="P17" s="62">
        <f t="shared" si="9"/>
        <v>-0.58341249063627021</v>
      </c>
      <c r="Q17" s="83"/>
    </row>
    <row r="18" spans="1:17" ht="20.100000000000001" customHeight="1" x14ac:dyDescent="0.25">
      <c r="A18" s="11" t="s">
        <v>14</v>
      </c>
      <c r="B18" s="8" t="s">
        <v>31</v>
      </c>
      <c r="C18" s="13">
        <f>'Таблица 3'!C37</f>
        <v>727</v>
      </c>
      <c r="D18" s="13">
        <f>'Таблица 5'!C21</f>
        <v>1034</v>
      </c>
      <c r="E18" s="13">
        <f>'Таблица 5'!O21</f>
        <v>265</v>
      </c>
      <c r="F18" s="13">
        <f>'Таблица 3'!E37</f>
        <v>265</v>
      </c>
      <c r="G18" s="13">
        <f t="shared" si="5"/>
        <v>-769</v>
      </c>
      <c r="H18" s="13">
        <f t="shared" si="2"/>
        <v>0</v>
      </c>
      <c r="I18" s="13">
        <f>'Таблица 3'!I37</f>
        <v>265</v>
      </c>
      <c r="J18" s="13">
        <f t="shared" si="6"/>
        <v>-769</v>
      </c>
      <c r="K18" s="13">
        <f t="shared" si="7"/>
        <v>0</v>
      </c>
      <c r="L18" s="26">
        <f t="shared" si="1"/>
        <v>1</v>
      </c>
      <c r="M18" s="26">
        <f t="shared" si="4"/>
        <v>0.36451169188445665</v>
      </c>
      <c r="N18" s="62">
        <f>I18/I25</f>
        <v>4.3479402248459352E-4</v>
      </c>
      <c r="O18" s="68">
        <f t="shared" si="8"/>
        <v>-462</v>
      </c>
      <c r="P18" s="62">
        <f t="shared" si="9"/>
        <v>-0.63548830811554335</v>
      </c>
      <c r="Q18" s="83"/>
    </row>
    <row r="19" spans="1:17" ht="20.100000000000001" customHeight="1" x14ac:dyDescent="0.25">
      <c r="A19" s="11" t="s">
        <v>15</v>
      </c>
      <c r="B19" s="8" t="s">
        <v>32</v>
      </c>
      <c r="C19" s="13">
        <f>'Таблица 3'!C39</f>
        <v>268568.8</v>
      </c>
      <c r="D19" s="13">
        <f>'Таблица 5'!C22</f>
        <v>342549</v>
      </c>
      <c r="E19" s="13">
        <f>'Таблица 5'!O22</f>
        <v>324710.2</v>
      </c>
      <c r="F19" s="13">
        <f>'Таблица 3'!E39</f>
        <v>324682.69999999995</v>
      </c>
      <c r="G19" s="13">
        <f t="shared" si="5"/>
        <v>-17838.799999999988</v>
      </c>
      <c r="H19" s="13">
        <f t="shared" si="2"/>
        <v>-27.500000000058208</v>
      </c>
      <c r="I19" s="13">
        <f>'Таблица 3'!I39</f>
        <v>308314</v>
      </c>
      <c r="J19" s="13">
        <f t="shared" si="6"/>
        <v>-34235</v>
      </c>
      <c r="K19" s="13">
        <f t="shared" si="7"/>
        <v>-16368.699999999953</v>
      </c>
      <c r="L19" s="26">
        <f t="shared" si="1"/>
        <v>0.9495855492146642</v>
      </c>
      <c r="M19" s="26">
        <f t="shared" si="4"/>
        <v>1.1479888952104638</v>
      </c>
      <c r="N19" s="62">
        <f>I19/I25</f>
        <v>0.50586069527666022</v>
      </c>
      <c r="O19" s="68">
        <f t="shared" si="8"/>
        <v>39745.200000000012</v>
      </c>
      <c r="P19" s="62">
        <f t="shared" si="9"/>
        <v>0.14798889521046382</v>
      </c>
      <c r="Q19" s="83"/>
    </row>
    <row r="20" spans="1:17" ht="20.100000000000001" customHeight="1" x14ac:dyDescent="0.25">
      <c r="A20" s="11" t="s">
        <v>16</v>
      </c>
      <c r="B20" s="8" t="s">
        <v>35</v>
      </c>
      <c r="C20" s="13">
        <f>'Таблица 3'!C46</f>
        <v>18564.2</v>
      </c>
      <c r="D20" s="13">
        <f>'Таблица 5'!C23</f>
        <v>14499.1</v>
      </c>
      <c r="E20" s="13">
        <f>'Таблица 5'!O23</f>
        <v>21806.1</v>
      </c>
      <c r="F20" s="13">
        <f>'Таблица 3'!E46</f>
        <v>21806.1</v>
      </c>
      <c r="G20" s="13">
        <f t="shared" si="5"/>
        <v>7306.9999999999982</v>
      </c>
      <c r="H20" s="13">
        <f t="shared" si="2"/>
        <v>0</v>
      </c>
      <c r="I20" s="13">
        <f>'Таблица 3'!I46</f>
        <v>18800.099999999999</v>
      </c>
      <c r="J20" s="13">
        <f t="shared" si="6"/>
        <v>4300.9999999999982</v>
      </c>
      <c r="K20" s="13">
        <f t="shared" si="7"/>
        <v>-3006</v>
      </c>
      <c r="L20" s="26">
        <f t="shared" si="1"/>
        <v>0.86214866482314578</v>
      </c>
      <c r="M20" s="26">
        <f t="shared" si="4"/>
        <v>1.0127072537464581</v>
      </c>
      <c r="N20" s="62">
        <f>I20/I25</f>
        <v>3.0845928687217382E-2</v>
      </c>
      <c r="O20" s="68">
        <f t="shared" si="8"/>
        <v>235.89999999999782</v>
      </c>
      <c r="P20" s="62">
        <f t="shared" si="9"/>
        <v>1.2707253746458119E-2</v>
      </c>
      <c r="Q20" s="83"/>
    </row>
    <row r="21" spans="1:17" ht="20.100000000000001" customHeight="1" x14ac:dyDescent="0.25">
      <c r="A21" s="11" t="s">
        <v>17</v>
      </c>
      <c r="B21" s="8" t="s">
        <v>33</v>
      </c>
      <c r="C21" s="13">
        <f>'Таблица 3'!C48</f>
        <v>1790</v>
      </c>
      <c r="D21" s="13"/>
      <c r="E21" s="13"/>
      <c r="F21" s="13"/>
      <c r="G21" s="13"/>
      <c r="H21" s="13"/>
      <c r="I21" s="13"/>
      <c r="J21" s="13"/>
      <c r="K21" s="13"/>
      <c r="L21" s="26"/>
      <c r="M21" s="26"/>
      <c r="N21" s="62"/>
      <c r="O21" s="68">
        <f t="shared" si="8"/>
        <v>-1790</v>
      </c>
      <c r="P21" s="62"/>
      <c r="Q21" s="83"/>
    </row>
    <row r="22" spans="1:17" ht="20.100000000000001" customHeight="1" x14ac:dyDescent="0.25">
      <c r="A22" s="11" t="s">
        <v>18</v>
      </c>
      <c r="B22" s="8" t="s">
        <v>34</v>
      </c>
      <c r="C22" s="13">
        <f>'Таблица 3'!C54</f>
        <v>73646</v>
      </c>
      <c r="D22" s="13">
        <f>'Таблица 5'!C24</f>
        <v>68367.199999999997</v>
      </c>
      <c r="E22" s="13">
        <f>'Таблица 5'!O24</f>
        <v>74987.8</v>
      </c>
      <c r="F22" s="13">
        <f>'Таблица 3'!E54</f>
        <v>74987.8</v>
      </c>
      <c r="G22" s="13">
        <f t="shared" si="5"/>
        <v>6620.6000000000058</v>
      </c>
      <c r="H22" s="13">
        <f t="shared" si="2"/>
        <v>0</v>
      </c>
      <c r="I22" s="13">
        <f>'Таблица 3'!I54</f>
        <v>67730.599999999991</v>
      </c>
      <c r="J22" s="13">
        <f t="shared" si="6"/>
        <v>-636.60000000000582</v>
      </c>
      <c r="K22" s="13">
        <f t="shared" si="7"/>
        <v>-7257.2000000000116</v>
      </c>
      <c r="L22" s="26">
        <f t="shared" si="1"/>
        <v>0.90322159071208896</v>
      </c>
      <c r="M22" s="26">
        <f t="shared" si="4"/>
        <v>0.91967791869212168</v>
      </c>
      <c r="N22" s="62">
        <f>I22/I25</f>
        <v>0.111127773657717</v>
      </c>
      <c r="O22" s="68">
        <f t="shared" si="8"/>
        <v>-5915.4000000000087</v>
      </c>
      <c r="P22" s="62">
        <f t="shared" si="9"/>
        <v>-8.0322081307878351E-2</v>
      </c>
      <c r="Q22" s="83"/>
    </row>
    <row r="23" spans="1:17" ht="20.100000000000001" customHeight="1" x14ac:dyDescent="0.25">
      <c r="A23" s="11" t="s">
        <v>19</v>
      </c>
      <c r="B23" s="8" t="s">
        <v>36</v>
      </c>
      <c r="C23" s="13">
        <f>'Таблица 3'!C60</f>
        <v>3560.1000000000004</v>
      </c>
      <c r="D23" s="13">
        <f>'Таблица 5'!C25</f>
        <v>2793.7</v>
      </c>
      <c r="E23" s="13">
        <f>'Таблица 5'!O25</f>
        <v>2793.7</v>
      </c>
      <c r="F23" s="13">
        <f>'Таблица 3'!E60</f>
        <v>2821.2</v>
      </c>
      <c r="G23" s="13">
        <f t="shared" si="5"/>
        <v>0</v>
      </c>
      <c r="H23" s="13">
        <f t="shared" si="2"/>
        <v>27.5</v>
      </c>
      <c r="I23" s="13">
        <f>'Таблица 3'!I60</f>
        <v>2821.2</v>
      </c>
      <c r="J23" s="13">
        <f t="shared" si="6"/>
        <v>27.5</v>
      </c>
      <c r="K23" s="13">
        <f t="shared" si="7"/>
        <v>0</v>
      </c>
      <c r="L23" s="26">
        <f t="shared" si="1"/>
        <v>1</v>
      </c>
      <c r="M23" s="26">
        <f t="shared" si="4"/>
        <v>0.79244965029072201</v>
      </c>
      <c r="N23" s="62">
        <f>I23/I25</f>
        <v>4.6288335706925858E-3</v>
      </c>
      <c r="O23" s="68">
        <f t="shared" si="8"/>
        <v>-738.90000000000055</v>
      </c>
      <c r="P23" s="62">
        <f t="shared" si="9"/>
        <v>-0.20755034970927796</v>
      </c>
      <c r="Q23" s="83"/>
    </row>
    <row r="24" spans="1:17" ht="20.100000000000001" customHeight="1" x14ac:dyDescent="0.25">
      <c r="A24" s="11" t="s">
        <v>20</v>
      </c>
      <c r="B24" s="8" t="s">
        <v>37</v>
      </c>
      <c r="C24" s="13">
        <f>'Таблица 3'!C63</f>
        <v>93313</v>
      </c>
      <c r="D24" s="13">
        <f>'Таблица 5'!C26</f>
        <v>83565.600000000006</v>
      </c>
      <c r="E24" s="13">
        <f>'Таблица 5'!O26</f>
        <v>105518.40000000001</v>
      </c>
      <c r="F24" s="13">
        <f>'Таблица 3'!E63</f>
        <v>105602.6</v>
      </c>
      <c r="G24" s="13">
        <f t="shared" si="5"/>
        <v>21952.800000000003</v>
      </c>
      <c r="H24" s="13">
        <f t="shared" si="2"/>
        <v>84.19999999999709</v>
      </c>
      <c r="I24" s="13">
        <f>'Таблица 3'!I63</f>
        <v>105559.90000000001</v>
      </c>
      <c r="J24" s="13">
        <f t="shared" si="6"/>
        <v>21994.300000000003</v>
      </c>
      <c r="K24" s="13">
        <f t="shared" si="7"/>
        <v>-42.69999999999709</v>
      </c>
      <c r="L24" s="26">
        <f t="shared" si="1"/>
        <v>0.99959565389488514</v>
      </c>
      <c r="M24" s="26">
        <f t="shared" si="4"/>
        <v>1.1312453784574497</v>
      </c>
      <c r="N24" s="62">
        <f>I24/I25</f>
        <v>0.17319552277008093</v>
      </c>
      <c r="O24" s="68">
        <f t="shared" si="8"/>
        <v>12246.900000000009</v>
      </c>
      <c r="P24" s="62">
        <f t="shared" si="9"/>
        <v>0.13124537845744974</v>
      </c>
      <c r="Q24" s="83"/>
    </row>
    <row r="25" spans="1:17" s="6" customFormat="1" ht="20.100000000000001" customHeight="1" x14ac:dyDescent="0.25">
      <c r="A25" s="12"/>
      <c r="B25" s="9" t="s">
        <v>21</v>
      </c>
      <c r="C25" s="10">
        <f>SUM(C13:C24)-0.1</f>
        <v>570483</v>
      </c>
      <c r="D25" s="10">
        <f t="shared" ref="D25" si="10">SUM(D13:D24)</f>
        <v>619277.59999999986</v>
      </c>
      <c r="E25" s="10">
        <f>SUM(E13:E24)+0.1</f>
        <v>695367.9</v>
      </c>
      <c r="F25" s="10">
        <f>SUM(F13:F24)</f>
        <v>695367.89999999991</v>
      </c>
      <c r="G25" s="10">
        <f>SUM(G13:G24)+0.1</f>
        <v>76090.300000000032</v>
      </c>
      <c r="H25" s="10">
        <f t="shared" ref="H25" si="11">SUM(H13:H24)</f>
        <v>4.9999999933064032E-2</v>
      </c>
      <c r="I25" s="10">
        <f>SUM(I13:I24)-0.1</f>
        <v>609484</v>
      </c>
      <c r="J25" s="10">
        <f t="shared" ref="J25" si="12">SUM(J13:J24)</f>
        <v>-9793.4999999999927</v>
      </c>
      <c r="K25" s="10">
        <f>SUM(K13:K24)-0.1</f>
        <v>-85883.899999999951</v>
      </c>
      <c r="L25" s="27">
        <f t="shared" si="1"/>
        <v>0.87649142274183223</v>
      </c>
      <c r="M25" s="27">
        <f t="shared" si="4"/>
        <v>1.0683648767798515</v>
      </c>
      <c r="N25" s="5"/>
      <c r="O25" s="61">
        <f>I25-C25</f>
        <v>39001</v>
      </c>
      <c r="P25" s="70">
        <f t="shared" si="9"/>
        <v>6.8364876779851452E-2</v>
      </c>
      <c r="Q25" s="84"/>
    </row>
    <row r="26" spans="1:17" s="6" customFormat="1" ht="20.100000000000001" customHeight="1" x14ac:dyDescent="0.25">
      <c r="A26" s="12"/>
      <c r="B26" s="9" t="s">
        <v>22</v>
      </c>
      <c r="C26" s="10">
        <f t="shared" ref="C26:K26" si="13">C12-C25</f>
        <v>6412.0999999999767</v>
      </c>
      <c r="D26" s="10">
        <f t="shared" si="13"/>
        <v>-1103.199999999837</v>
      </c>
      <c r="E26" s="10">
        <f t="shared" si="13"/>
        <v>-16655.199999999953</v>
      </c>
      <c r="F26" s="10">
        <f t="shared" si="13"/>
        <v>-16655.199999999837</v>
      </c>
      <c r="G26" s="10">
        <f t="shared" si="13"/>
        <v>-15551.999999999985</v>
      </c>
      <c r="H26" s="10">
        <f t="shared" si="13"/>
        <v>-4.9999999933064032E-2</v>
      </c>
      <c r="I26" s="10">
        <f t="shared" si="13"/>
        <v>-4083.0999999998603</v>
      </c>
      <c r="J26" s="10">
        <f t="shared" si="13"/>
        <v>-2979.9999999998836</v>
      </c>
      <c r="K26" s="10">
        <f t="shared" si="13"/>
        <v>12572.10000000002</v>
      </c>
      <c r="L26" s="10"/>
      <c r="M26" s="10"/>
      <c r="N26" s="5"/>
      <c r="O26" s="70"/>
      <c r="P26" s="5"/>
      <c r="Q26" s="84"/>
    </row>
    <row r="27" spans="1:17" ht="15.75" x14ac:dyDescent="0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2"/>
      <c r="P27" s="1"/>
    </row>
    <row r="28" spans="1:17" ht="15.75" x14ac:dyDescent="0.2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5.75" x14ac:dyDescent="0.25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7" ht="15.75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ht="15.75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mergeCells count="3">
    <mergeCell ref="K5:M5"/>
    <mergeCell ref="K1:M1"/>
    <mergeCell ref="A3:M3"/>
  </mergeCells>
  <pageMargins left="0.39370078740157483" right="0.39370078740157483" top="0.59055118110236227" bottom="0.59055118110236227" header="0.31496062992125984" footer="0.31496062992125984"/>
  <pageSetup paperSize="9" scale="87" orientation="landscape" r:id="rId1"/>
  <ignoredErrors>
    <ignoredError sqref="G12:K12 H13 E25:G25 H25:I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opLeftCell="B1" workbookViewId="0">
      <selection activeCell="B1" sqref="B1"/>
    </sheetView>
  </sheetViews>
  <sheetFormatPr defaultRowHeight="15" x14ac:dyDescent="0.25"/>
  <cols>
    <col min="1" max="1" width="5.7109375" hidden="1" customWidth="1"/>
    <col min="2" max="2" width="50.7109375" customWidth="1"/>
    <col min="3" max="3" width="10.7109375" customWidth="1"/>
    <col min="4" max="4" width="10.7109375" hidden="1" customWidth="1"/>
    <col min="5" max="5" width="10.7109375" customWidth="1"/>
    <col min="6" max="6" width="11.28515625" hidden="1" customWidth="1"/>
    <col min="7" max="8" width="10.7109375" hidden="1" customWidth="1"/>
    <col min="9" max="10" width="10.7109375" customWidth="1"/>
    <col min="11" max="11" width="10.7109375" hidden="1" customWidth="1"/>
    <col min="12" max="12" width="10.7109375" customWidth="1"/>
    <col min="13" max="13" width="10.28515625" customWidth="1"/>
    <col min="14" max="14" width="8.28515625" customWidth="1"/>
    <col min="15" max="15" width="7.140625" hidden="1" customWidth="1"/>
    <col min="16" max="16" width="10.7109375" hidden="1" customWidth="1"/>
    <col min="17" max="18" width="0" hidden="1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0" t="s">
        <v>46</v>
      </c>
      <c r="L1" s="90"/>
      <c r="M1" s="90"/>
      <c r="N1" s="1"/>
      <c r="O1" s="1"/>
      <c r="P1" s="1"/>
    </row>
    <row r="2" spans="1:17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2.5" customHeight="1" x14ac:dyDescent="0.25">
      <c r="A3" s="91" t="s">
        <v>254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"/>
      <c r="O3" s="1"/>
      <c r="P3" s="1"/>
    </row>
    <row r="4" spans="1:17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89" t="s">
        <v>235</v>
      </c>
      <c r="L5" s="89"/>
      <c r="M5" s="89"/>
      <c r="N5" s="2"/>
      <c r="O5" s="2"/>
      <c r="P5" s="2"/>
    </row>
    <row r="6" spans="1:17" s="17" customFormat="1" ht="69.95" customHeight="1" x14ac:dyDescent="0.2">
      <c r="A6" s="25" t="s">
        <v>5</v>
      </c>
      <c r="B6" s="25" t="s">
        <v>57</v>
      </c>
      <c r="C6" s="25" t="s">
        <v>42</v>
      </c>
      <c r="D6" s="25" t="s">
        <v>40</v>
      </c>
      <c r="E6" s="25" t="s">
        <v>256</v>
      </c>
      <c r="F6" s="25" t="s">
        <v>44</v>
      </c>
      <c r="G6" s="18" t="s">
        <v>41</v>
      </c>
      <c r="H6" s="18" t="s">
        <v>43</v>
      </c>
      <c r="I6" s="25" t="s">
        <v>241</v>
      </c>
      <c r="J6" s="18" t="s">
        <v>207</v>
      </c>
      <c r="K6" s="18" t="s">
        <v>45</v>
      </c>
      <c r="L6" s="18" t="s">
        <v>242</v>
      </c>
      <c r="M6" s="18" t="s">
        <v>265</v>
      </c>
      <c r="N6" s="16"/>
      <c r="O6" s="16"/>
      <c r="P6" s="16"/>
    </row>
    <row r="7" spans="1:17" s="17" customFormat="1" ht="15" customHeight="1" x14ac:dyDescent="0.2">
      <c r="A7" s="25">
        <v>1</v>
      </c>
      <c r="B7" s="25">
        <v>1</v>
      </c>
      <c r="C7" s="25">
        <v>2</v>
      </c>
      <c r="D7" s="25">
        <v>3</v>
      </c>
      <c r="E7" s="25">
        <v>3</v>
      </c>
      <c r="F7" s="18">
        <v>6</v>
      </c>
      <c r="G7" s="18">
        <v>7</v>
      </c>
      <c r="H7" s="18">
        <v>7</v>
      </c>
      <c r="I7" s="18">
        <v>4</v>
      </c>
      <c r="J7" s="18">
        <v>5</v>
      </c>
      <c r="K7" s="18">
        <v>8</v>
      </c>
      <c r="L7" s="18">
        <v>6</v>
      </c>
      <c r="M7" s="18">
        <v>7</v>
      </c>
      <c r="N7" s="16"/>
      <c r="O7" s="16"/>
      <c r="P7" s="16"/>
    </row>
    <row r="8" spans="1:17" s="6" customFormat="1" ht="20.100000000000001" customHeight="1" x14ac:dyDescent="0.25">
      <c r="A8" s="9"/>
      <c r="B8" s="58" t="s">
        <v>47</v>
      </c>
      <c r="C8" s="10">
        <f>C9+C25</f>
        <v>576895.1</v>
      </c>
      <c r="D8" s="10">
        <f>D9+D25</f>
        <v>500612.4</v>
      </c>
      <c r="E8" s="10">
        <f>E9+E25</f>
        <v>678712.70000000007</v>
      </c>
      <c r="F8" s="10"/>
      <c r="G8" s="24"/>
      <c r="H8" s="24"/>
      <c r="I8" s="10">
        <f>I9+I25</f>
        <v>605400.90000000014</v>
      </c>
      <c r="J8" s="24">
        <f>I8-E8</f>
        <v>-73311.79999999993</v>
      </c>
      <c r="K8" s="24"/>
      <c r="L8" s="27">
        <f>I8/E8</f>
        <v>0.89198404567941647</v>
      </c>
      <c r="M8" s="27">
        <f>I8/C8</f>
        <v>1.0494124495077184</v>
      </c>
      <c r="N8" s="5"/>
      <c r="O8" s="5"/>
      <c r="P8" s="5"/>
    </row>
    <row r="9" spans="1:17" s="38" customFormat="1" ht="20.100000000000001" customHeight="1" x14ac:dyDescent="0.25">
      <c r="A9" s="34"/>
      <c r="B9" s="34" t="s">
        <v>51</v>
      </c>
      <c r="C9" s="35">
        <f>C10+C15</f>
        <v>51560.7</v>
      </c>
      <c r="D9" s="35">
        <f>D10+D15</f>
        <v>50559</v>
      </c>
      <c r="E9" s="35">
        <f>E10+E15</f>
        <v>56670.900000000009</v>
      </c>
      <c r="F9" s="35"/>
      <c r="G9" s="35"/>
      <c r="H9" s="35"/>
      <c r="I9" s="35">
        <f>I10+I15+0.1</f>
        <v>53629.4</v>
      </c>
      <c r="J9" s="35">
        <f t="shared" ref="J9:J58" si="0">I9-E9</f>
        <v>-3041.5000000000073</v>
      </c>
      <c r="K9" s="35"/>
      <c r="L9" s="36">
        <f>I9/E9</f>
        <v>0.94633048001708098</v>
      </c>
      <c r="M9" s="36">
        <f>I9/C9</f>
        <v>1.0401216430343265</v>
      </c>
      <c r="N9" s="37"/>
      <c r="O9" s="37"/>
      <c r="P9" s="37"/>
    </row>
    <row r="10" spans="1:17" s="6" customFormat="1" ht="15" customHeight="1" x14ac:dyDescent="0.25">
      <c r="A10" s="39"/>
      <c r="B10" s="39" t="s">
        <v>52</v>
      </c>
      <c r="C10" s="40">
        <f>C11+C12+C13+C14</f>
        <v>41420.400000000001</v>
      </c>
      <c r="D10" s="40">
        <f>D11+D12+D13</f>
        <v>38399.1</v>
      </c>
      <c r="E10" s="40">
        <f>E11+E12+E13+E14</f>
        <v>43947.100000000006</v>
      </c>
      <c r="F10" s="40"/>
      <c r="G10" s="40"/>
      <c r="H10" s="40"/>
      <c r="I10" s="40">
        <f>I11+I12+I13+I14</f>
        <v>41133.5</v>
      </c>
      <c r="J10" s="40">
        <f t="shared" si="0"/>
        <v>-2813.6000000000058</v>
      </c>
      <c r="K10" s="50"/>
      <c r="L10" s="51">
        <f>I10/E10</f>
        <v>0.9359775730366735</v>
      </c>
      <c r="M10" s="51">
        <f>I10/C10</f>
        <v>0.9930734613861768</v>
      </c>
      <c r="N10" s="41"/>
      <c r="O10" s="86">
        <f>I10/I8</f>
        <v>6.7944233317129177E-2</v>
      </c>
      <c r="P10" s="66">
        <f>I10-C10</f>
        <v>-286.90000000000146</v>
      </c>
      <c r="Q10" s="84">
        <f>P10/C10</f>
        <v>-6.9265386138231749E-3</v>
      </c>
    </row>
    <row r="11" spans="1:17" s="33" customFormat="1" ht="15" customHeight="1" x14ac:dyDescent="0.25">
      <c r="A11" s="30"/>
      <c r="B11" s="30" t="s">
        <v>53</v>
      </c>
      <c r="C11" s="22">
        <f>'[1]Таблица 2'!$I$11</f>
        <v>33391.4</v>
      </c>
      <c r="D11" s="22">
        <v>31019.1</v>
      </c>
      <c r="E11" s="22">
        <v>34367.800000000003</v>
      </c>
      <c r="F11" s="22"/>
      <c r="G11" s="22"/>
      <c r="H11" s="22"/>
      <c r="I11" s="22">
        <v>33468.199999999997</v>
      </c>
      <c r="J11" s="22">
        <f t="shared" si="0"/>
        <v>-899.60000000000582</v>
      </c>
      <c r="K11" s="22"/>
      <c r="L11" s="31">
        <f t="shared" ref="L11:L13" si="1">I11/E11</f>
        <v>0.97382433556992287</v>
      </c>
      <c r="M11" s="31">
        <f t="shared" ref="M11:M13" si="2">I11/C11</f>
        <v>1.0022999934114771</v>
      </c>
      <c r="N11" s="63"/>
      <c r="O11" s="63">
        <f>I11/I10</f>
        <v>0.81364824291635762</v>
      </c>
      <c r="P11" s="65"/>
      <c r="Q11" s="83">
        <f>I11/I8</f>
        <v>5.5282706054781201E-2</v>
      </c>
    </row>
    <row r="12" spans="1:17" s="33" customFormat="1" ht="15" customHeight="1" x14ac:dyDescent="0.25">
      <c r="A12" s="30"/>
      <c r="B12" s="30" t="s">
        <v>54</v>
      </c>
      <c r="C12" s="22">
        <f>'[1]Таблица 2'!$I$12</f>
        <v>7471.9</v>
      </c>
      <c r="D12" s="22">
        <v>6766.5</v>
      </c>
      <c r="E12" s="22">
        <v>8590</v>
      </c>
      <c r="F12" s="22"/>
      <c r="G12" s="22"/>
      <c r="H12" s="22"/>
      <c r="I12" s="22">
        <v>6676</v>
      </c>
      <c r="J12" s="22">
        <f t="shared" si="0"/>
        <v>-1914</v>
      </c>
      <c r="K12" s="22"/>
      <c r="L12" s="31">
        <f t="shared" si="1"/>
        <v>0.77718277066356223</v>
      </c>
      <c r="M12" s="31">
        <f t="shared" si="2"/>
        <v>0.89348090847040251</v>
      </c>
      <c r="N12" s="63"/>
      <c r="O12" s="63">
        <f>I12/I10</f>
        <v>0.16230080105023886</v>
      </c>
      <c r="P12" s="32"/>
    </row>
    <row r="13" spans="1:17" s="33" customFormat="1" ht="15" customHeight="1" x14ac:dyDescent="0.25">
      <c r="A13" s="30"/>
      <c r="B13" s="30" t="s">
        <v>55</v>
      </c>
      <c r="C13" s="22">
        <f>'[1]Таблица 2'!$I$13</f>
        <v>558.20000000000005</v>
      </c>
      <c r="D13" s="22">
        <v>613.5</v>
      </c>
      <c r="E13" s="22">
        <v>989.3</v>
      </c>
      <c r="F13" s="22"/>
      <c r="G13" s="22"/>
      <c r="H13" s="22"/>
      <c r="I13" s="22">
        <f>E13</f>
        <v>989.3</v>
      </c>
      <c r="J13" s="22">
        <f t="shared" si="0"/>
        <v>0</v>
      </c>
      <c r="K13" s="22"/>
      <c r="L13" s="31">
        <f t="shared" si="1"/>
        <v>1</v>
      </c>
      <c r="M13" s="31">
        <f t="shared" si="2"/>
        <v>1.7723038337513435</v>
      </c>
      <c r="N13" s="32"/>
      <c r="O13" s="32"/>
      <c r="P13" s="32"/>
    </row>
    <row r="14" spans="1:17" s="33" customFormat="1" ht="15" customHeight="1" x14ac:dyDescent="0.25">
      <c r="A14" s="30"/>
      <c r="B14" s="30" t="s">
        <v>90</v>
      </c>
      <c r="C14" s="22">
        <f>'[1]Таблица 2'!$I$14</f>
        <v>-1.1000000000000001</v>
      </c>
      <c r="D14" s="22"/>
      <c r="E14" s="22"/>
      <c r="F14" s="22"/>
      <c r="G14" s="22"/>
      <c r="H14" s="22"/>
      <c r="I14" s="22"/>
      <c r="J14" s="22"/>
      <c r="K14" s="22"/>
      <c r="L14" s="31"/>
      <c r="M14" s="31"/>
      <c r="N14" s="32"/>
      <c r="O14" s="32"/>
      <c r="P14" s="32"/>
    </row>
    <row r="15" spans="1:17" s="6" customFormat="1" ht="15" customHeight="1" x14ac:dyDescent="0.25">
      <c r="A15" s="39"/>
      <c r="B15" s="39" t="s">
        <v>64</v>
      </c>
      <c r="C15" s="40">
        <f>C16+C20+C21+C22+C23+C24</f>
        <v>10140.299999999999</v>
      </c>
      <c r="D15" s="40">
        <f>D16+D20+D21+D22+D23+D24</f>
        <v>12159.9</v>
      </c>
      <c r="E15" s="40">
        <f>E16+E20+E21+E22+E23+E24</f>
        <v>12723.8</v>
      </c>
      <c r="F15" s="40"/>
      <c r="G15" s="40"/>
      <c r="H15" s="40"/>
      <c r="I15" s="40">
        <f>I16+I20+I21+I22+I23+I24</f>
        <v>12495.8</v>
      </c>
      <c r="J15" s="40">
        <f t="shared" si="0"/>
        <v>-228</v>
      </c>
      <c r="K15" s="50"/>
      <c r="L15" s="51">
        <f>I15/E15</f>
        <v>0.98208082491079707</v>
      </c>
      <c r="M15" s="51">
        <f>I15/C15</f>
        <v>1.2322909578612073</v>
      </c>
      <c r="N15" s="41"/>
      <c r="O15" s="86">
        <f>I15/I8</f>
        <v>2.0640537534714593E-2</v>
      </c>
      <c r="P15" s="66">
        <f>I15-C15</f>
        <v>2355.5</v>
      </c>
    </row>
    <row r="16" spans="1:17" s="46" customFormat="1" ht="30" customHeight="1" x14ac:dyDescent="0.25">
      <c r="A16" s="42"/>
      <c r="B16" s="42" t="s">
        <v>56</v>
      </c>
      <c r="C16" s="43">
        <f>C17+C18+C19</f>
        <v>2521.8000000000002</v>
      </c>
      <c r="D16" s="43">
        <f>D17+D18</f>
        <v>1882.5</v>
      </c>
      <c r="E16" s="43">
        <f>E17+E18+E19</f>
        <v>2860.5</v>
      </c>
      <c r="F16" s="43"/>
      <c r="G16" s="43"/>
      <c r="H16" s="43"/>
      <c r="I16" s="43">
        <f>I17+I18+I19</f>
        <v>2839</v>
      </c>
      <c r="J16" s="43">
        <f t="shared" si="0"/>
        <v>-21.5</v>
      </c>
      <c r="K16" s="43"/>
      <c r="L16" s="44">
        <f t="shared" ref="L16:L19" si="3">I16/E16</f>
        <v>0.99248383149798991</v>
      </c>
      <c r="M16" s="44">
        <f t="shared" ref="M16:M18" si="4">I16/C16</f>
        <v>1.1257831707510508</v>
      </c>
      <c r="N16" s="45"/>
      <c r="O16" s="45"/>
      <c r="P16" s="45"/>
    </row>
    <row r="17" spans="1:17" s="33" customFormat="1" ht="90" customHeight="1" x14ac:dyDescent="0.25">
      <c r="A17" s="30"/>
      <c r="B17" s="30" t="s">
        <v>58</v>
      </c>
      <c r="C17" s="22">
        <f>'[1]Таблица 2'!$I$17</f>
        <v>653.20000000000005</v>
      </c>
      <c r="D17" s="22">
        <v>1090</v>
      </c>
      <c r="E17" s="22">
        <v>847.5</v>
      </c>
      <c r="F17" s="22"/>
      <c r="G17" s="22"/>
      <c r="H17" s="22"/>
      <c r="I17" s="22">
        <v>826</v>
      </c>
      <c r="J17" s="22">
        <f t="shared" si="0"/>
        <v>-21.5</v>
      </c>
      <c r="K17" s="22"/>
      <c r="L17" s="31">
        <f t="shared" si="3"/>
        <v>0.97463126843657821</v>
      </c>
      <c r="M17" s="31">
        <f t="shared" si="4"/>
        <v>1.2645437844458052</v>
      </c>
      <c r="N17" s="32"/>
      <c r="O17" s="32"/>
      <c r="P17" s="32"/>
    </row>
    <row r="18" spans="1:17" s="33" customFormat="1" ht="75" customHeight="1" x14ac:dyDescent="0.25">
      <c r="A18" s="30"/>
      <c r="B18" s="30" t="s">
        <v>206</v>
      </c>
      <c r="C18" s="22">
        <f>'[1]Таблица 2'!$I$18</f>
        <v>1863.4</v>
      </c>
      <c r="D18" s="22">
        <v>792.5</v>
      </c>
      <c r="E18" s="48">
        <v>1917.1</v>
      </c>
      <c r="F18" s="22"/>
      <c r="G18" s="22"/>
      <c r="H18" s="22"/>
      <c r="I18" s="22">
        <f>E18</f>
        <v>1917.1</v>
      </c>
      <c r="J18" s="22">
        <f t="shared" si="0"/>
        <v>0</v>
      </c>
      <c r="K18" s="22"/>
      <c r="L18" s="31">
        <f t="shared" si="3"/>
        <v>1</v>
      </c>
      <c r="M18" s="31">
        <f t="shared" si="4"/>
        <v>1.0288182891488675</v>
      </c>
      <c r="N18" s="32"/>
      <c r="O18" s="32"/>
      <c r="P18" s="32"/>
    </row>
    <row r="19" spans="1:17" s="33" customFormat="1" ht="15" customHeight="1" x14ac:dyDescent="0.25">
      <c r="A19" s="30"/>
      <c r="B19" s="30" t="s">
        <v>90</v>
      </c>
      <c r="C19" s="22">
        <f>'[1]Таблица 2'!$I$19</f>
        <v>5.2</v>
      </c>
      <c r="D19" s="22"/>
      <c r="E19" s="22">
        <v>95.9</v>
      </c>
      <c r="F19" s="22"/>
      <c r="G19" s="22"/>
      <c r="H19" s="22"/>
      <c r="I19" s="22">
        <f>E19</f>
        <v>95.9</v>
      </c>
      <c r="J19" s="22">
        <f t="shared" si="0"/>
        <v>0</v>
      </c>
      <c r="K19" s="22"/>
      <c r="L19" s="31">
        <f t="shared" si="3"/>
        <v>1</v>
      </c>
      <c r="M19" s="31"/>
      <c r="N19" s="32"/>
      <c r="O19" s="32"/>
      <c r="P19" s="32"/>
    </row>
    <row r="20" spans="1:17" s="46" customFormat="1" ht="15" customHeight="1" x14ac:dyDescent="0.25">
      <c r="A20" s="42"/>
      <c r="B20" s="42" t="s">
        <v>59</v>
      </c>
      <c r="C20" s="43">
        <f>'[1]Таблица 2'!$I$20</f>
        <v>312.2</v>
      </c>
      <c r="D20" s="43">
        <v>358</v>
      </c>
      <c r="E20" s="43">
        <v>375.3</v>
      </c>
      <c r="F20" s="43"/>
      <c r="G20" s="43"/>
      <c r="H20" s="43"/>
      <c r="I20" s="43">
        <v>375.2</v>
      </c>
      <c r="J20" s="43">
        <f t="shared" si="0"/>
        <v>-0.10000000000002274</v>
      </c>
      <c r="K20" s="43"/>
      <c r="L20" s="44">
        <f t="shared" ref="L20:L23" si="5">I20/E20</f>
        <v>0.99973354649613633</v>
      </c>
      <c r="M20" s="44">
        <f t="shared" ref="M20:M23" si="6">I20/C20</f>
        <v>1.2017937219730941</v>
      </c>
      <c r="N20" s="45"/>
      <c r="O20" s="45"/>
      <c r="P20" s="45"/>
    </row>
    <row r="21" spans="1:17" s="46" customFormat="1" ht="30" customHeight="1" x14ac:dyDescent="0.25">
      <c r="A21" s="42"/>
      <c r="B21" s="42" t="s">
        <v>60</v>
      </c>
      <c r="C21" s="43">
        <f>'[1]Таблица 2'!$I$21</f>
        <v>6188.6</v>
      </c>
      <c r="D21" s="43">
        <v>9289.4</v>
      </c>
      <c r="E21" s="43">
        <v>6875.7</v>
      </c>
      <c r="F21" s="43"/>
      <c r="G21" s="43"/>
      <c r="H21" s="43"/>
      <c r="I21" s="43">
        <v>6682.7</v>
      </c>
      <c r="J21" s="43">
        <f t="shared" si="0"/>
        <v>-193</v>
      </c>
      <c r="K21" s="43"/>
      <c r="L21" s="44">
        <f t="shared" si="5"/>
        <v>0.97193013075032364</v>
      </c>
      <c r="M21" s="44">
        <f t="shared" si="6"/>
        <v>1.0798403516142583</v>
      </c>
      <c r="N21" s="45"/>
      <c r="O21" s="45"/>
      <c r="P21" s="45"/>
    </row>
    <row r="22" spans="1:17" s="46" customFormat="1" ht="30" customHeight="1" x14ac:dyDescent="0.25">
      <c r="A22" s="42"/>
      <c r="B22" s="42" t="s">
        <v>61</v>
      </c>
      <c r="C22" s="43">
        <f>'[1]Таблица 2'!$I$22</f>
        <v>30.8</v>
      </c>
      <c r="D22" s="43"/>
      <c r="E22" s="79">
        <v>93.6</v>
      </c>
      <c r="F22" s="43"/>
      <c r="G22" s="43"/>
      <c r="H22" s="43"/>
      <c r="I22" s="43">
        <v>88.7</v>
      </c>
      <c r="J22" s="43">
        <f t="shared" si="0"/>
        <v>-4.8999999999999915</v>
      </c>
      <c r="K22" s="43"/>
      <c r="L22" s="44">
        <f t="shared" si="5"/>
        <v>0.94764957264957272</v>
      </c>
      <c r="M22" s="44">
        <f t="shared" si="6"/>
        <v>2.8798701298701297</v>
      </c>
      <c r="N22" s="45"/>
      <c r="O22" s="45"/>
      <c r="P22" s="45"/>
    </row>
    <row r="23" spans="1:17" s="46" customFormat="1" ht="15" customHeight="1" x14ac:dyDescent="0.25">
      <c r="A23" s="49" t="s">
        <v>9</v>
      </c>
      <c r="B23" s="42" t="s">
        <v>62</v>
      </c>
      <c r="C23" s="43">
        <f>'[1]Таблица 2'!$I$23</f>
        <v>1054.4000000000001</v>
      </c>
      <c r="D23" s="43">
        <v>630</v>
      </c>
      <c r="E23" s="79">
        <v>2518.6999999999998</v>
      </c>
      <c r="F23" s="43"/>
      <c r="G23" s="43"/>
      <c r="H23" s="43"/>
      <c r="I23" s="43">
        <f>E23</f>
        <v>2518.6999999999998</v>
      </c>
      <c r="J23" s="43">
        <f t="shared" si="0"/>
        <v>0</v>
      </c>
      <c r="K23" s="43"/>
      <c r="L23" s="44">
        <f t="shared" si="5"/>
        <v>1</v>
      </c>
      <c r="M23" s="44">
        <f t="shared" si="6"/>
        <v>2.388751896813353</v>
      </c>
      <c r="N23" s="45"/>
      <c r="O23" s="45"/>
      <c r="P23" s="45"/>
    </row>
    <row r="24" spans="1:17" s="46" customFormat="1" ht="15" customHeight="1" x14ac:dyDescent="0.25">
      <c r="A24" s="49" t="s">
        <v>9</v>
      </c>
      <c r="B24" s="42" t="s">
        <v>63</v>
      </c>
      <c r="C24" s="43">
        <f>'[1]Таблица 2'!$I$24</f>
        <v>32.5</v>
      </c>
      <c r="D24" s="43"/>
      <c r="E24" s="43"/>
      <c r="F24" s="43"/>
      <c r="G24" s="43"/>
      <c r="H24" s="43"/>
      <c r="I24" s="43">
        <v>-8.5</v>
      </c>
      <c r="J24" s="43">
        <f t="shared" si="0"/>
        <v>-8.5</v>
      </c>
      <c r="K24" s="43"/>
      <c r="L24" s="44"/>
      <c r="M24" s="44"/>
      <c r="N24" s="45"/>
      <c r="O24" s="45"/>
      <c r="P24" s="45"/>
    </row>
    <row r="25" spans="1:17" s="38" customFormat="1" ht="20.100000000000001" customHeight="1" x14ac:dyDescent="0.25">
      <c r="A25" s="34"/>
      <c r="B25" s="34" t="s">
        <v>65</v>
      </c>
      <c r="C25" s="35">
        <f>C26+C29+C41+C52+C58+C59+C60+0.1</f>
        <v>525334.4</v>
      </c>
      <c r="D25" s="35">
        <v>450053.4</v>
      </c>
      <c r="E25" s="35">
        <f>E26+E29+E41+E52+E58+E59+E60</f>
        <v>622041.80000000005</v>
      </c>
      <c r="F25" s="35">
        <f>F26+F29+F41+F52+F58+F59+F60</f>
        <v>0</v>
      </c>
      <c r="G25" s="35">
        <f>G26+G29+G41+G52+G58+G59+G60</f>
        <v>0</v>
      </c>
      <c r="H25" s="35">
        <f>H26+H29+H41+H52+H58+H59+H60</f>
        <v>0</v>
      </c>
      <c r="I25" s="35">
        <f>I26+I29+I41+I52+I58+I59+I60</f>
        <v>551771.50000000012</v>
      </c>
      <c r="J25" s="35">
        <f t="shared" si="0"/>
        <v>-70270.29999999993</v>
      </c>
      <c r="K25" s="35"/>
      <c r="L25" s="36">
        <f>I25/E25</f>
        <v>0.88703283284178025</v>
      </c>
      <c r="M25" s="36">
        <f>I25/C25</f>
        <v>1.0503243267526363</v>
      </c>
      <c r="N25" s="37"/>
      <c r="O25" s="87">
        <f>I25/I8</f>
        <v>0.91141506396835548</v>
      </c>
      <c r="P25" s="67">
        <f>I25-C25</f>
        <v>26437.100000000093</v>
      </c>
      <c r="Q25" s="88">
        <f>P25/C25</f>
        <v>5.0324326752636213E-2</v>
      </c>
    </row>
    <row r="26" spans="1:17" s="46" customFormat="1" ht="15" customHeight="1" x14ac:dyDescent="0.25">
      <c r="A26" s="42"/>
      <c r="B26" s="42" t="s">
        <v>66</v>
      </c>
      <c r="C26" s="43">
        <f>C27+C28</f>
        <v>52447.3</v>
      </c>
      <c r="D26" s="43">
        <f>D27+D28</f>
        <v>0</v>
      </c>
      <c r="E26" s="43">
        <f>E27+E28</f>
        <v>79044.399999999994</v>
      </c>
      <c r="F26" s="43"/>
      <c r="G26" s="43"/>
      <c r="H26" s="43"/>
      <c r="I26" s="43">
        <f>I27+I28</f>
        <v>79044.399999999994</v>
      </c>
      <c r="J26" s="43">
        <f t="shared" si="0"/>
        <v>0</v>
      </c>
      <c r="K26" s="43"/>
      <c r="L26" s="44">
        <f t="shared" ref="L26:L27" si="7">I26/E26</f>
        <v>1</v>
      </c>
      <c r="M26" s="44">
        <f t="shared" ref="M26:M27" si="8">I26/C26</f>
        <v>1.5071204809399148</v>
      </c>
      <c r="N26" s="45"/>
      <c r="O26" s="45"/>
      <c r="P26" s="67">
        <f>I26-C26</f>
        <v>26597.099999999991</v>
      </c>
      <c r="Q26" s="88">
        <f>P26/C26</f>
        <v>0.50712048093991469</v>
      </c>
    </row>
    <row r="27" spans="1:17" s="33" customFormat="1" ht="30" customHeight="1" x14ac:dyDescent="0.25">
      <c r="A27" s="47" t="s">
        <v>13</v>
      </c>
      <c r="B27" s="30" t="s">
        <v>67</v>
      </c>
      <c r="C27" s="22">
        <f>'[1]Таблица 2'!$I$27</f>
        <v>52447.3</v>
      </c>
      <c r="D27" s="22"/>
      <c r="E27" s="22">
        <v>79044.399999999994</v>
      </c>
      <c r="F27" s="22"/>
      <c r="G27" s="22"/>
      <c r="H27" s="22"/>
      <c r="I27" s="22">
        <f>E27</f>
        <v>79044.399999999994</v>
      </c>
      <c r="J27" s="22">
        <f t="shared" si="0"/>
        <v>0</v>
      </c>
      <c r="K27" s="22"/>
      <c r="L27" s="31">
        <f t="shared" si="7"/>
        <v>1</v>
      </c>
      <c r="M27" s="31">
        <f t="shared" si="8"/>
        <v>1.5071204809399148</v>
      </c>
      <c r="N27" s="32"/>
      <c r="O27" s="32"/>
      <c r="P27" s="32"/>
    </row>
    <row r="28" spans="1:17" s="33" customFormat="1" ht="30" hidden="1" customHeight="1" x14ac:dyDescent="0.25">
      <c r="A28" s="47" t="s">
        <v>13</v>
      </c>
      <c r="B28" s="30" t="s">
        <v>68</v>
      </c>
      <c r="C28" s="22"/>
      <c r="D28" s="22"/>
      <c r="E28" s="22"/>
      <c r="F28" s="22"/>
      <c r="G28" s="22"/>
      <c r="H28" s="22"/>
      <c r="I28" s="22"/>
      <c r="J28" s="22">
        <f t="shared" si="0"/>
        <v>0</v>
      </c>
      <c r="K28" s="22"/>
      <c r="L28" s="31"/>
      <c r="M28" s="31"/>
      <c r="N28" s="32"/>
      <c r="O28" s="32"/>
      <c r="P28" s="32"/>
    </row>
    <row r="29" spans="1:17" s="46" customFormat="1" ht="15" customHeight="1" x14ac:dyDescent="0.25">
      <c r="A29" s="42"/>
      <c r="B29" s="42" t="s">
        <v>69</v>
      </c>
      <c r="C29" s="43">
        <f>SUM(C30:C38)</f>
        <v>210912.5</v>
      </c>
      <c r="D29" s="43">
        <f>D30+D31+D34+D37+D38</f>
        <v>0</v>
      </c>
      <c r="E29" s="43">
        <f>SUM(E30:E38)</f>
        <v>246175.09999999998</v>
      </c>
      <c r="F29" s="43"/>
      <c r="G29" s="43"/>
      <c r="H29" s="43"/>
      <c r="I29" s="43">
        <f>SUM(I30:I38)</f>
        <v>188410.2</v>
      </c>
      <c r="J29" s="43">
        <f t="shared" si="0"/>
        <v>-57764.899999999965</v>
      </c>
      <c r="K29" s="43"/>
      <c r="L29" s="44">
        <f t="shared" ref="L29:L38" si="9">I29/E29</f>
        <v>0.7653503542803477</v>
      </c>
      <c r="M29" s="44">
        <f t="shared" ref="M29:M38" si="10">I29/C29</f>
        <v>0.8933097848633913</v>
      </c>
      <c r="N29" s="45"/>
      <c r="O29" s="45"/>
      <c r="P29" s="67">
        <f>I29-C29</f>
        <v>-22502.299999999988</v>
      </c>
      <c r="Q29" s="88">
        <f>P29/C29</f>
        <v>-0.10669021513660873</v>
      </c>
    </row>
    <row r="30" spans="1:17" s="33" customFormat="1" ht="30" hidden="1" customHeight="1" x14ac:dyDescent="0.25">
      <c r="A30" s="47" t="s">
        <v>16</v>
      </c>
      <c r="B30" s="30" t="s">
        <v>70</v>
      </c>
      <c r="C30" s="22"/>
      <c r="D30" s="22"/>
      <c r="E30" s="22"/>
      <c r="F30" s="22"/>
      <c r="G30" s="22"/>
      <c r="H30" s="22"/>
      <c r="I30" s="22"/>
      <c r="J30" s="22">
        <f t="shared" si="0"/>
        <v>0</v>
      </c>
      <c r="K30" s="22"/>
      <c r="L30" s="31"/>
      <c r="M30" s="31"/>
      <c r="N30" s="32"/>
      <c r="O30" s="32"/>
      <c r="P30" s="32"/>
    </row>
    <row r="31" spans="1:17" s="33" customFormat="1" ht="45" customHeight="1" x14ac:dyDescent="0.25">
      <c r="A31" s="47" t="s">
        <v>16</v>
      </c>
      <c r="B31" s="30" t="s">
        <v>71</v>
      </c>
      <c r="C31" s="22">
        <f>'[1]Таблица 2'!$I$31</f>
        <v>304.7</v>
      </c>
      <c r="D31" s="22"/>
      <c r="E31" s="22">
        <v>451.9</v>
      </c>
      <c r="F31" s="22"/>
      <c r="G31" s="22"/>
      <c r="H31" s="22"/>
      <c r="I31" s="22">
        <f>E31</f>
        <v>451.9</v>
      </c>
      <c r="J31" s="22">
        <f t="shared" si="0"/>
        <v>0</v>
      </c>
      <c r="K31" s="22"/>
      <c r="L31" s="31">
        <f t="shared" si="9"/>
        <v>1</v>
      </c>
      <c r="M31" s="31">
        <f t="shared" si="10"/>
        <v>1.4830981293075156</v>
      </c>
      <c r="N31" s="32"/>
      <c r="O31" s="32"/>
      <c r="P31" s="32"/>
    </row>
    <row r="32" spans="1:17" s="33" customFormat="1" ht="73.5" customHeight="1" x14ac:dyDescent="0.25">
      <c r="A32" s="47"/>
      <c r="B32" s="30" t="s">
        <v>208</v>
      </c>
      <c r="C32" s="22"/>
      <c r="D32" s="22"/>
      <c r="E32" s="22">
        <v>12796.1</v>
      </c>
      <c r="F32" s="22"/>
      <c r="G32" s="22"/>
      <c r="H32" s="22"/>
      <c r="I32" s="22">
        <v>9722.6</v>
      </c>
      <c r="J32" s="22">
        <f t="shared" ref="J32" si="11">I32-E32</f>
        <v>-3073.5</v>
      </c>
      <c r="K32" s="22"/>
      <c r="L32" s="31">
        <f t="shared" ref="L32" si="12">I32/E32</f>
        <v>0.75980962949648723</v>
      </c>
      <c r="M32" s="31"/>
      <c r="N32" s="32"/>
      <c r="O32" s="32"/>
      <c r="P32" s="32"/>
    </row>
    <row r="33" spans="1:17" s="33" customFormat="1" ht="30" customHeight="1" x14ac:dyDescent="0.25">
      <c r="A33" s="47"/>
      <c r="B33" s="30" t="s">
        <v>209</v>
      </c>
      <c r="C33" s="22">
        <f>'[1]Таблица 2'!$I$33</f>
        <v>100.3</v>
      </c>
      <c r="D33" s="22"/>
      <c r="E33" s="22"/>
      <c r="F33" s="22"/>
      <c r="G33" s="22"/>
      <c r="H33" s="22"/>
      <c r="I33" s="22"/>
      <c r="J33" s="22"/>
      <c r="K33" s="22"/>
      <c r="L33" s="31"/>
      <c r="M33" s="31"/>
      <c r="N33" s="32"/>
      <c r="O33" s="32"/>
      <c r="P33" s="32"/>
    </row>
    <row r="34" spans="1:17" s="33" customFormat="1" ht="30" customHeight="1" x14ac:dyDescent="0.25">
      <c r="A34" s="47" t="s">
        <v>16</v>
      </c>
      <c r="B34" s="30" t="s">
        <v>72</v>
      </c>
      <c r="C34" s="22">
        <f>'[1]Таблица 2'!$I$34</f>
        <v>23810.3</v>
      </c>
      <c r="D34" s="22"/>
      <c r="E34" s="22">
        <v>59376.3</v>
      </c>
      <c r="F34" s="22"/>
      <c r="G34" s="22"/>
      <c r="H34" s="22"/>
      <c r="I34" s="48">
        <v>21090.7</v>
      </c>
      <c r="J34" s="22">
        <f t="shared" si="0"/>
        <v>-38285.600000000006</v>
      </c>
      <c r="K34" s="22"/>
      <c r="L34" s="31">
        <f t="shared" si="9"/>
        <v>0.35520401237530796</v>
      </c>
      <c r="M34" s="31">
        <f t="shared" si="10"/>
        <v>0.8857805235549322</v>
      </c>
      <c r="N34" s="32"/>
      <c r="O34" s="32"/>
      <c r="P34" s="32"/>
    </row>
    <row r="35" spans="1:17" s="33" customFormat="1" ht="45" customHeight="1" x14ac:dyDescent="0.25">
      <c r="A35" s="47"/>
      <c r="B35" s="30" t="s">
        <v>257</v>
      </c>
      <c r="C35" s="22"/>
      <c r="D35" s="22"/>
      <c r="E35" s="22">
        <v>7278</v>
      </c>
      <c r="F35" s="22"/>
      <c r="G35" s="22"/>
      <c r="H35" s="22"/>
      <c r="I35" s="48">
        <v>7152</v>
      </c>
      <c r="J35" s="22">
        <f t="shared" si="0"/>
        <v>-126</v>
      </c>
      <c r="K35" s="22"/>
      <c r="L35" s="31">
        <f t="shared" si="9"/>
        <v>0.98268755152514431</v>
      </c>
      <c r="M35" s="31"/>
      <c r="N35" s="32"/>
      <c r="O35" s="32"/>
      <c r="P35" s="32"/>
    </row>
    <row r="36" spans="1:17" s="33" customFormat="1" ht="30" customHeight="1" x14ac:dyDescent="0.25">
      <c r="A36" s="47"/>
      <c r="B36" s="30" t="s">
        <v>210</v>
      </c>
      <c r="C36" s="22">
        <f>'[1]Таблица 2'!$I$35</f>
        <v>4000</v>
      </c>
      <c r="D36" s="22"/>
      <c r="E36" s="22">
        <v>4065.5</v>
      </c>
      <c r="F36" s="22"/>
      <c r="G36" s="22"/>
      <c r="H36" s="22"/>
      <c r="I36" s="22">
        <f>E36</f>
        <v>4065.5</v>
      </c>
      <c r="J36" s="22">
        <f t="shared" si="0"/>
        <v>0</v>
      </c>
      <c r="K36" s="22"/>
      <c r="L36" s="31">
        <f t="shared" si="9"/>
        <v>1</v>
      </c>
      <c r="M36" s="31"/>
      <c r="N36" s="32"/>
      <c r="O36" s="32"/>
      <c r="P36" s="32"/>
    </row>
    <row r="37" spans="1:17" s="33" customFormat="1" ht="30" customHeight="1" x14ac:dyDescent="0.25">
      <c r="A37" s="47" t="s">
        <v>16</v>
      </c>
      <c r="B37" s="30" t="s">
        <v>73</v>
      </c>
      <c r="C37" s="22">
        <f>'[1]Таблица 2'!$I$36</f>
        <v>6478.2</v>
      </c>
      <c r="D37" s="22"/>
      <c r="E37" s="22"/>
      <c r="F37" s="22"/>
      <c r="G37" s="22"/>
      <c r="H37" s="22"/>
      <c r="I37" s="22"/>
      <c r="J37" s="22"/>
      <c r="K37" s="22"/>
      <c r="L37" s="31"/>
      <c r="M37" s="31"/>
      <c r="N37" s="32"/>
      <c r="O37" s="32"/>
      <c r="P37" s="32"/>
    </row>
    <row r="38" spans="1:17" s="33" customFormat="1" ht="15" customHeight="1" x14ac:dyDescent="0.25">
      <c r="A38" s="47" t="s">
        <v>16</v>
      </c>
      <c r="B38" s="30" t="s">
        <v>74</v>
      </c>
      <c r="C38" s="22">
        <f>'[1]Таблица 2'!$I$37</f>
        <v>176219</v>
      </c>
      <c r="D38" s="22"/>
      <c r="E38" s="22">
        <v>162207.29999999999</v>
      </c>
      <c r="F38" s="22"/>
      <c r="G38" s="22"/>
      <c r="H38" s="22"/>
      <c r="I38" s="22">
        <v>145927.5</v>
      </c>
      <c r="J38" s="22">
        <f t="shared" si="0"/>
        <v>-16279.799999999988</v>
      </c>
      <c r="K38" s="22"/>
      <c r="L38" s="31">
        <f t="shared" si="9"/>
        <v>0.89963583636494793</v>
      </c>
      <c r="M38" s="31">
        <f t="shared" si="10"/>
        <v>0.82810309898478596</v>
      </c>
      <c r="N38" s="32"/>
      <c r="O38" s="32"/>
      <c r="P38" s="32"/>
    </row>
    <row r="39" spans="1:17" s="17" customFormat="1" ht="69.95" customHeight="1" x14ac:dyDescent="0.2">
      <c r="A39" s="78" t="s">
        <v>5</v>
      </c>
      <c r="B39" s="78" t="s">
        <v>57</v>
      </c>
      <c r="C39" s="78" t="s">
        <v>42</v>
      </c>
      <c r="D39" s="78" t="s">
        <v>40</v>
      </c>
      <c r="E39" s="78" t="s">
        <v>256</v>
      </c>
      <c r="F39" s="78" t="s">
        <v>44</v>
      </c>
      <c r="G39" s="18" t="s">
        <v>41</v>
      </c>
      <c r="H39" s="18" t="s">
        <v>43</v>
      </c>
      <c r="I39" s="78" t="s">
        <v>241</v>
      </c>
      <c r="J39" s="18" t="s">
        <v>207</v>
      </c>
      <c r="K39" s="18" t="s">
        <v>45</v>
      </c>
      <c r="L39" s="18" t="s">
        <v>242</v>
      </c>
      <c r="M39" s="18" t="s">
        <v>265</v>
      </c>
      <c r="N39" s="16"/>
      <c r="O39" s="16"/>
      <c r="P39" s="16"/>
    </row>
    <row r="40" spans="1:17" s="17" customFormat="1" ht="15" customHeight="1" x14ac:dyDescent="0.2">
      <c r="A40" s="78">
        <v>1</v>
      </c>
      <c r="B40" s="78">
        <v>1</v>
      </c>
      <c r="C40" s="78">
        <v>2</v>
      </c>
      <c r="D40" s="78">
        <v>3</v>
      </c>
      <c r="E40" s="78">
        <v>3</v>
      </c>
      <c r="F40" s="18">
        <v>6</v>
      </c>
      <c r="G40" s="18">
        <v>7</v>
      </c>
      <c r="H40" s="18">
        <v>7</v>
      </c>
      <c r="I40" s="18">
        <v>4</v>
      </c>
      <c r="J40" s="18">
        <v>5</v>
      </c>
      <c r="K40" s="18">
        <v>8</v>
      </c>
      <c r="L40" s="18">
        <v>6</v>
      </c>
      <c r="M40" s="18">
        <v>7</v>
      </c>
      <c r="N40" s="16"/>
      <c r="O40" s="16"/>
      <c r="P40" s="16"/>
    </row>
    <row r="41" spans="1:17" s="46" customFormat="1" ht="15" customHeight="1" x14ac:dyDescent="0.25">
      <c r="A41" s="42"/>
      <c r="B41" s="42" t="s">
        <v>75</v>
      </c>
      <c r="C41" s="43">
        <f>SUM(C42:C51)</f>
        <v>251681.90000000002</v>
      </c>
      <c r="D41" s="43">
        <f>SUM(D42:D51)</f>
        <v>0</v>
      </c>
      <c r="E41" s="43">
        <f>SUM(E42:E51)</f>
        <v>284436.80000000005</v>
      </c>
      <c r="F41" s="43"/>
      <c r="G41" s="43"/>
      <c r="H41" s="43"/>
      <c r="I41" s="43">
        <f>SUM(I42:I51)</f>
        <v>272225.30000000005</v>
      </c>
      <c r="J41" s="43">
        <f t="shared" si="0"/>
        <v>-12211.5</v>
      </c>
      <c r="K41" s="43"/>
      <c r="L41" s="44">
        <f t="shared" ref="L41:L51" si="13">I41/E41</f>
        <v>0.9570677915093968</v>
      </c>
      <c r="M41" s="44">
        <f t="shared" ref="M41:M51" si="14">I41/C41</f>
        <v>1.0816244632609655</v>
      </c>
      <c r="N41" s="45"/>
      <c r="O41" s="45"/>
      <c r="P41" s="67">
        <f>I41-C41</f>
        <v>20543.400000000023</v>
      </c>
      <c r="Q41" s="88">
        <f>P41/C41</f>
        <v>8.1624463260965618E-2</v>
      </c>
    </row>
    <row r="42" spans="1:17" s="33" customFormat="1" ht="45" customHeight="1" x14ac:dyDescent="0.25">
      <c r="A42" s="47" t="s">
        <v>16</v>
      </c>
      <c r="B42" s="30" t="s">
        <v>211</v>
      </c>
      <c r="C42" s="22">
        <f>'[1]Таблица 2'!$I$41</f>
        <v>12.9</v>
      </c>
      <c r="D42" s="22">
        <v>0</v>
      </c>
      <c r="E42" s="22"/>
      <c r="F42" s="22"/>
      <c r="G42" s="22"/>
      <c r="H42" s="22"/>
      <c r="I42" s="22"/>
      <c r="J42" s="22"/>
      <c r="K42" s="22"/>
      <c r="L42" s="31"/>
      <c r="M42" s="31"/>
      <c r="N42" s="32"/>
      <c r="O42" s="32"/>
      <c r="P42" s="32"/>
    </row>
    <row r="43" spans="1:17" s="33" customFormat="1" ht="45" customHeight="1" x14ac:dyDescent="0.25">
      <c r="A43" s="47" t="s">
        <v>16</v>
      </c>
      <c r="B43" s="30" t="s">
        <v>76</v>
      </c>
      <c r="C43" s="22">
        <f>'[1]Таблица 2'!$I$42</f>
        <v>690</v>
      </c>
      <c r="D43" s="22"/>
      <c r="E43" s="22">
        <v>660</v>
      </c>
      <c r="F43" s="22"/>
      <c r="G43" s="22"/>
      <c r="H43" s="22"/>
      <c r="I43" s="22">
        <f t="shared" ref="I43:I58" si="15">E43</f>
        <v>660</v>
      </c>
      <c r="J43" s="22">
        <f t="shared" si="0"/>
        <v>0</v>
      </c>
      <c r="K43" s="22"/>
      <c r="L43" s="31">
        <f t="shared" si="13"/>
        <v>1</v>
      </c>
      <c r="M43" s="31">
        <f t="shared" si="14"/>
        <v>0.95652173913043481</v>
      </c>
      <c r="N43" s="32"/>
      <c r="O43" s="32"/>
      <c r="P43" s="32"/>
    </row>
    <row r="44" spans="1:17" s="33" customFormat="1" ht="30" customHeight="1" x14ac:dyDescent="0.25">
      <c r="A44" s="47" t="s">
        <v>16</v>
      </c>
      <c r="B44" s="30" t="s">
        <v>77</v>
      </c>
      <c r="C44" s="22">
        <f>'[1]Таблица 2'!$I$43</f>
        <v>2048.6</v>
      </c>
      <c r="D44" s="22"/>
      <c r="E44" s="22">
        <v>2040</v>
      </c>
      <c r="F44" s="22"/>
      <c r="G44" s="22"/>
      <c r="H44" s="22"/>
      <c r="I44" s="22">
        <v>2018.6</v>
      </c>
      <c r="J44" s="22">
        <f t="shared" si="0"/>
        <v>-21.400000000000091</v>
      </c>
      <c r="K44" s="22"/>
      <c r="L44" s="31">
        <f t="shared" si="13"/>
        <v>0.98950980392156862</v>
      </c>
      <c r="M44" s="31">
        <f t="shared" si="14"/>
        <v>0.98535585277750659</v>
      </c>
      <c r="N44" s="32"/>
      <c r="O44" s="32"/>
      <c r="P44" s="32"/>
    </row>
    <row r="45" spans="1:17" s="33" customFormat="1" ht="30" customHeight="1" x14ac:dyDescent="0.25">
      <c r="A45" s="47" t="s">
        <v>16</v>
      </c>
      <c r="B45" s="30" t="s">
        <v>78</v>
      </c>
      <c r="C45" s="22">
        <f>'[1]Таблица 2'!$I$44</f>
        <v>148244.70000000001</v>
      </c>
      <c r="D45" s="22"/>
      <c r="E45" s="22">
        <v>184925.6</v>
      </c>
      <c r="F45" s="22"/>
      <c r="G45" s="22"/>
      <c r="H45" s="22"/>
      <c r="I45" s="22">
        <v>184864.9</v>
      </c>
      <c r="J45" s="22">
        <f t="shared" si="0"/>
        <v>-60.700000000011642</v>
      </c>
      <c r="K45" s="22"/>
      <c r="L45" s="31">
        <f t="shared" si="13"/>
        <v>0.99967175988613788</v>
      </c>
      <c r="M45" s="31">
        <f t="shared" si="14"/>
        <v>1.2470253573989489</v>
      </c>
      <c r="N45" s="32"/>
      <c r="O45" s="32"/>
      <c r="P45" s="32"/>
    </row>
    <row r="46" spans="1:17" s="33" customFormat="1" ht="75" customHeight="1" x14ac:dyDescent="0.25">
      <c r="A46" s="47" t="s">
        <v>16</v>
      </c>
      <c r="B46" s="30" t="s">
        <v>258</v>
      </c>
      <c r="C46" s="22">
        <f>'[1]Таблица 2'!$I$45</f>
        <v>5207.8999999999996</v>
      </c>
      <c r="D46" s="22"/>
      <c r="E46" s="22">
        <v>13747</v>
      </c>
      <c r="F46" s="22"/>
      <c r="G46" s="22"/>
      <c r="H46" s="22"/>
      <c r="I46" s="22">
        <v>2244</v>
      </c>
      <c r="J46" s="22">
        <f t="shared" ref="J46" si="16">I46-E46</f>
        <v>-11503</v>
      </c>
      <c r="K46" s="22"/>
      <c r="L46" s="31">
        <f t="shared" ref="L46" si="17">I46/E46</f>
        <v>0.16323561504328218</v>
      </c>
      <c r="M46" s="31">
        <f t="shared" ref="M46" si="18">I46/C46</f>
        <v>0.43088384953628145</v>
      </c>
      <c r="N46" s="32"/>
      <c r="O46" s="32"/>
      <c r="P46" s="32"/>
    </row>
    <row r="47" spans="1:17" s="33" customFormat="1" ht="45" customHeight="1" x14ac:dyDescent="0.25">
      <c r="A47" s="47" t="s">
        <v>16</v>
      </c>
      <c r="B47" s="30" t="s">
        <v>79</v>
      </c>
      <c r="C47" s="22">
        <f>'[1]Таблица 2'!$I$46</f>
        <v>21062</v>
      </c>
      <c r="D47" s="22"/>
      <c r="E47" s="22">
        <v>27271.1</v>
      </c>
      <c r="F47" s="22"/>
      <c r="G47" s="22"/>
      <c r="H47" s="22"/>
      <c r="I47" s="22">
        <v>26644.7</v>
      </c>
      <c r="J47" s="22">
        <f t="shared" si="0"/>
        <v>-626.39999999999782</v>
      </c>
      <c r="K47" s="22"/>
      <c r="L47" s="31">
        <f t="shared" si="13"/>
        <v>0.97703062949422659</v>
      </c>
      <c r="M47" s="31">
        <f t="shared" si="14"/>
        <v>1.2650602981673156</v>
      </c>
      <c r="N47" s="32"/>
      <c r="O47" s="32"/>
      <c r="P47" s="32"/>
    </row>
    <row r="48" spans="1:17" s="33" customFormat="1" ht="60" hidden="1" customHeight="1" x14ac:dyDescent="0.25">
      <c r="A48" s="47" t="s">
        <v>16</v>
      </c>
      <c r="B48" s="30" t="s">
        <v>80</v>
      </c>
      <c r="C48" s="48"/>
      <c r="D48" s="48"/>
      <c r="E48" s="48"/>
      <c r="F48" s="22"/>
      <c r="G48" s="22"/>
      <c r="H48" s="22"/>
      <c r="I48" s="22">
        <f t="shared" si="15"/>
        <v>0</v>
      </c>
      <c r="J48" s="22">
        <f t="shared" si="0"/>
        <v>0</v>
      </c>
      <c r="K48" s="22"/>
      <c r="L48" s="31"/>
      <c r="M48" s="31"/>
      <c r="N48" s="32"/>
      <c r="O48" s="32"/>
      <c r="P48" s="32"/>
    </row>
    <row r="49" spans="1:17" s="33" customFormat="1" ht="75" customHeight="1" x14ac:dyDescent="0.25">
      <c r="A49" s="47" t="s">
        <v>16</v>
      </c>
      <c r="B49" s="30" t="s">
        <v>81</v>
      </c>
      <c r="C49" s="22">
        <f>'[1]Таблица 2'!$I$48</f>
        <v>30945.599999999999</v>
      </c>
      <c r="D49" s="22"/>
      <c r="E49" s="22">
        <v>7376.4</v>
      </c>
      <c r="F49" s="22"/>
      <c r="G49" s="22"/>
      <c r="H49" s="22"/>
      <c r="I49" s="22">
        <f>E49</f>
        <v>7376.4</v>
      </c>
      <c r="J49" s="22">
        <f t="shared" si="0"/>
        <v>0</v>
      </c>
      <c r="K49" s="22"/>
      <c r="L49" s="31">
        <f t="shared" si="13"/>
        <v>1</v>
      </c>
      <c r="M49" s="31">
        <f t="shared" si="14"/>
        <v>0.23836668217775708</v>
      </c>
      <c r="N49" s="32"/>
      <c r="O49" s="32"/>
      <c r="P49" s="32"/>
    </row>
    <row r="50" spans="1:17" s="33" customFormat="1" ht="60" customHeight="1" x14ac:dyDescent="0.25">
      <c r="A50" s="47" t="s">
        <v>16</v>
      </c>
      <c r="B50" s="30" t="s">
        <v>212</v>
      </c>
      <c r="C50" s="22">
        <f>'[1]Таблица 2'!$I$49</f>
        <v>612</v>
      </c>
      <c r="D50" s="22"/>
      <c r="E50" s="22">
        <v>614.70000000000005</v>
      </c>
      <c r="F50" s="22"/>
      <c r="G50" s="22"/>
      <c r="H50" s="22"/>
      <c r="I50" s="22">
        <f t="shared" si="15"/>
        <v>614.70000000000005</v>
      </c>
      <c r="J50" s="22">
        <f t="shared" ref="J50" si="19">I50-E50</f>
        <v>0</v>
      </c>
      <c r="K50" s="22"/>
      <c r="L50" s="31">
        <f t="shared" ref="L50" si="20">I50/E50</f>
        <v>1</v>
      </c>
      <c r="M50" s="31"/>
      <c r="N50" s="32"/>
      <c r="O50" s="32"/>
      <c r="P50" s="32"/>
    </row>
    <row r="51" spans="1:17" s="33" customFormat="1" ht="15" customHeight="1" x14ac:dyDescent="0.25">
      <c r="A51" s="47" t="s">
        <v>16</v>
      </c>
      <c r="B51" s="30" t="s">
        <v>82</v>
      </c>
      <c r="C51" s="22">
        <f>'[1]Таблица 2'!$I$50</f>
        <v>42858.2</v>
      </c>
      <c r="D51" s="22"/>
      <c r="E51" s="22">
        <v>47802</v>
      </c>
      <c r="F51" s="22"/>
      <c r="G51" s="22"/>
      <c r="H51" s="22"/>
      <c r="I51" s="22">
        <f t="shared" si="15"/>
        <v>47802</v>
      </c>
      <c r="J51" s="22">
        <f t="shared" si="0"/>
        <v>0</v>
      </c>
      <c r="K51" s="22"/>
      <c r="L51" s="31">
        <f t="shared" si="13"/>
        <v>1</v>
      </c>
      <c r="M51" s="31">
        <f t="shared" si="14"/>
        <v>1.1153524879719634</v>
      </c>
      <c r="N51" s="32"/>
      <c r="O51" s="32"/>
      <c r="P51" s="32"/>
    </row>
    <row r="52" spans="1:17" s="46" customFormat="1" ht="15" customHeight="1" x14ac:dyDescent="0.25">
      <c r="A52" s="42"/>
      <c r="B52" s="42" t="s">
        <v>83</v>
      </c>
      <c r="C52" s="43">
        <f>SUM(C53:C57)</f>
        <v>10810.199999999999</v>
      </c>
      <c r="D52" s="43">
        <f>SUM(D53:D58)</f>
        <v>0</v>
      </c>
      <c r="E52" s="43">
        <f t="shared" ref="E52:I52" si="21">SUM(E53:E57)</f>
        <v>10101.700000000001</v>
      </c>
      <c r="F52" s="43">
        <f t="shared" si="21"/>
        <v>0</v>
      </c>
      <c r="G52" s="43">
        <f t="shared" si="21"/>
        <v>0</v>
      </c>
      <c r="H52" s="43">
        <f t="shared" si="21"/>
        <v>0</v>
      </c>
      <c r="I52" s="43">
        <f t="shared" si="21"/>
        <v>9901.2999999999993</v>
      </c>
      <c r="J52" s="43">
        <f t="shared" si="0"/>
        <v>-200.40000000000146</v>
      </c>
      <c r="K52" s="43"/>
      <c r="L52" s="44">
        <f t="shared" ref="L52:L58" si="22">I52/E52</f>
        <v>0.98016175495213664</v>
      </c>
      <c r="M52" s="44">
        <f t="shared" ref="M52:M57" si="23">I52/C52</f>
        <v>0.91592199959297704</v>
      </c>
      <c r="N52" s="45"/>
      <c r="O52" s="45"/>
      <c r="P52" s="67">
        <f>I52-C52</f>
        <v>-908.89999999999964</v>
      </c>
      <c r="Q52" s="88">
        <f>P52/C52</f>
        <v>-8.4078000407022971E-2</v>
      </c>
    </row>
    <row r="53" spans="1:17" s="33" customFormat="1" ht="60" customHeight="1" x14ac:dyDescent="0.25">
      <c r="A53" s="47" t="s">
        <v>16</v>
      </c>
      <c r="B53" s="30" t="s">
        <v>84</v>
      </c>
      <c r="C53" s="22">
        <f>'[1]Таблица 2'!$I$52</f>
        <v>192</v>
      </c>
      <c r="D53" s="22"/>
      <c r="E53" s="22">
        <v>1108.7</v>
      </c>
      <c r="F53" s="22"/>
      <c r="G53" s="22"/>
      <c r="H53" s="22"/>
      <c r="I53" s="22">
        <f t="shared" si="15"/>
        <v>1108.7</v>
      </c>
      <c r="J53" s="22">
        <f t="shared" si="0"/>
        <v>0</v>
      </c>
      <c r="K53" s="22"/>
      <c r="L53" s="31">
        <f t="shared" si="22"/>
        <v>1</v>
      </c>
      <c r="M53" s="31">
        <f t="shared" si="23"/>
        <v>5.7744791666666666</v>
      </c>
      <c r="N53" s="32"/>
      <c r="O53" s="32"/>
      <c r="P53" s="32"/>
    </row>
    <row r="54" spans="1:17" s="33" customFormat="1" ht="60" customHeight="1" x14ac:dyDescent="0.25">
      <c r="A54" s="47" t="s">
        <v>16</v>
      </c>
      <c r="B54" s="30" t="s">
        <v>85</v>
      </c>
      <c r="C54" s="22">
        <f>'[1]Таблица 2'!$I$53</f>
        <v>276.8</v>
      </c>
      <c r="D54" s="22"/>
      <c r="E54" s="22">
        <v>627.4</v>
      </c>
      <c r="F54" s="22"/>
      <c r="G54" s="22"/>
      <c r="H54" s="22"/>
      <c r="I54" s="22">
        <f t="shared" si="15"/>
        <v>627.4</v>
      </c>
      <c r="J54" s="22">
        <f t="shared" si="0"/>
        <v>0</v>
      </c>
      <c r="K54" s="22"/>
      <c r="L54" s="31">
        <f t="shared" si="22"/>
        <v>1</v>
      </c>
      <c r="M54" s="31">
        <f t="shared" si="23"/>
        <v>2.2666184971098264</v>
      </c>
      <c r="N54" s="32"/>
      <c r="O54" s="32"/>
      <c r="P54" s="32"/>
    </row>
    <row r="55" spans="1:17" s="33" customFormat="1" ht="45" customHeight="1" x14ac:dyDescent="0.25">
      <c r="A55" s="47" t="s">
        <v>16</v>
      </c>
      <c r="B55" s="30" t="s">
        <v>86</v>
      </c>
      <c r="C55" s="22">
        <f>'[1]Таблица 2'!$I$54</f>
        <v>117</v>
      </c>
      <c r="D55" s="22"/>
      <c r="E55" s="22">
        <v>117</v>
      </c>
      <c r="F55" s="22"/>
      <c r="G55" s="22"/>
      <c r="H55" s="22"/>
      <c r="I55" s="22">
        <f t="shared" si="15"/>
        <v>117</v>
      </c>
      <c r="J55" s="22">
        <f t="shared" si="0"/>
        <v>0</v>
      </c>
      <c r="K55" s="22"/>
      <c r="L55" s="31">
        <f t="shared" si="22"/>
        <v>1</v>
      </c>
      <c r="M55" s="31">
        <f t="shared" si="23"/>
        <v>1</v>
      </c>
      <c r="N55" s="32"/>
      <c r="O55" s="32"/>
      <c r="P55" s="32"/>
    </row>
    <row r="56" spans="1:17" s="33" customFormat="1" ht="75" hidden="1" customHeight="1" x14ac:dyDescent="0.25">
      <c r="A56" s="47" t="s">
        <v>16</v>
      </c>
      <c r="B56" s="30" t="s">
        <v>87</v>
      </c>
      <c r="C56" s="22"/>
      <c r="D56" s="22"/>
      <c r="E56" s="22"/>
      <c r="F56" s="22"/>
      <c r="G56" s="22"/>
      <c r="H56" s="22"/>
      <c r="I56" s="22">
        <f t="shared" si="15"/>
        <v>0</v>
      </c>
      <c r="J56" s="22">
        <f t="shared" si="0"/>
        <v>0</v>
      </c>
      <c r="K56" s="22"/>
      <c r="L56" s="31" t="e">
        <f t="shared" si="22"/>
        <v>#DIV/0!</v>
      </c>
      <c r="M56" s="31" t="e">
        <f t="shared" si="23"/>
        <v>#DIV/0!</v>
      </c>
      <c r="N56" s="32"/>
      <c r="O56" s="32"/>
      <c r="P56" s="32"/>
    </row>
    <row r="57" spans="1:17" s="33" customFormat="1" ht="30" customHeight="1" x14ac:dyDescent="0.25">
      <c r="A57" s="47" t="s">
        <v>16</v>
      </c>
      <c r="B57" s="30" t="s">
        <v>88</v>
      </c>
      <c r="C57" s="22">
        <f>'[1]Таблица 2'!$I$56</f>
        <v>10224.4</v>
      </c>
      <c r="D57" s="22"/>
      <c r="E57" s="22">
        <v>8248.6</v>
      </c>
      <c r="F57" s="22"/>
      <c r="G57" s="22"/>
      <c r="H57" s="22"/>
      <c r="I57" s="48">
        <v>8048.2</v>
      </c>
      <c r="J57" s="22">
        <f t="shared" si="0"/>
        <v>-200.40000000000055</v>
      </c>
      <c r="K57" s="22"/>
      <c r="L57" s="31">
        <f t="shared" si="22"/>
        <v>0.97570496811580143</v>
      </c>
      <c r="M57" s="31">
        <f t="shared" si="23"/>
        <v>0.78715621454559681</v>
      </c>
      <c r="N57" s="32"/>
      <c r="O57" s="32"/>
      <c r="P57" s="32"/>
    </row>
    <row r="58" spans="1:17" s="46" customFormat="1" ht="15" customHeight="1" x14ac:dyDescent="0.25">
      <c r="A58" s="49" t="s">
        <v>16</v>
      </c>
      <c r="B58" s="42" t="s">
        <v>89</v>
      </c>
      <c r="C58" s="43"/>
      <c r="D58" s="43"/>
      <c r="E58" s="43">
        <v>195.8</v>
      </c>
      <c r="F58" s="43"/>
      <c r="G58" s="43"/>
      <c r="H58" s="43"/>
      <c r="I58" s="43">
        <f t="shared" si="15"/>
        <v>195.8</v>
      </c>
      <c r="J58" s="43">
        <f t="shared" si="0"/>
        <v>0</v>
      </c>
      <c r="K58" s="43"/>
      <c r="L58" s="44">
        <f t="shared" si="22"/>
        <v>1</v>
      </c>
      <c r="M58" s="44"/>
      <c r="N58" s="45"/>
      <c r="O58" s="45"/>
      <c r="P58" s="45"/>
    </row>
    <row r="59" spans="1:17" s="46" customFormat="1" ht="30" customHeight="1" x14ac:dyDescent="0.25">
      <c r="A59" s="49" t="s">
        <v>16</v>
      </c>
      <c r="B59" s="42" t="s">
        <v>213</v>
      </c>
      <c r="C59" s="43">
        <f>'[1]Таблица 2'!$I$58</f>
        <v>100</v>
      </c>
      <c r="D59" s="43"/>
      <c r="E59" s="43">
        <v>2088</v>
      </c>
      <c r="F59" s="43"/>
      <c r="G59" s="43"/>
      <c r="H59" s="43"/>
      <c r="I59" s="43">
        <f t="shared" ref="I59" si="24">E59</f>
        <v>2088</v>
      </c>
      <c r="J59" s="43">
        <f t="shared" ref="J59" si="25">I59-E59</f>
        <v>0</v>
      </c>
      <c r="K59" s="43"/>
      <c r="L59" s="44">
        <f t="shared" ref="L59" si="26">I59/E59</f>
        <v>1</v>
      </c>
      <c r="M59" s="44"/>
      <c r="N59" s="45"/>
      <c r="O59" s="45"/>
      <c r="P59" s="45"/>
    </row>
    <row r="60" spans="1:17" s="46" customFormat="1" ht="45" customHeight="1" x14ac:dyDescent="0.25">
      <c r="A60" s="49" t="s">
        <v>16</v>
      </c>
      <c r="B60" s="42" t="s">
        <v>214</v>
      </c>
      <c r="C60" s="43">
        <f>'[1]Таблица 2'!$I$59</f>
        <v>-617.6</v>
      </c>
      <c r="D60" s="43"/>
      <c r="E60" s="43"/>
      <c r="F60" s="43"/>
      <c r="G60" s="43"/>
      <c r="H60" s="43"/>
      <c r="I60" s="43">
        <v>-93.5</v>
      </c>
      <c r="J60" s="43">
        <f t="shared" ref="J60" si="27">I60-E60</f>
        <v>-93.5</v>
      </c>
      <c r="K60" s="43"/>
      <c r="L60" s="44"/>
      <c r="M60" s="44"/>
      <c r="N60" s="45"/>
      <c r="O60" s="45"/>
      <c r="P60" s="45"/>
    </row>
    <row r="61" spans="1:17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7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7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7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mergeCells count="3">
    <mergeCell ref="K1:M1"/>
    <mergeCell ref="A3:M3"/>
    <mergeCell ref="K5:M5"/>
  </mergeCells>
  <pageMargins left="0.98425196850393704" right="0.39370078740157483" top="0.78740157480314965" bottom="0.59055118110236227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/>
  </sheetViews>
  <sheetFormatPr defaultRowHeight="15" x14ac:dyDescent="0.25"/>
  <cols>
    <col min="1" max="1" width="6.7109375" style="55" customWidth="1"/>
    <col min="2" max="2" width="40.7109375" customWidth="1"/>
    <col min="3" max="5" width="10.7109375" customWidth="1"/>
    <col min="6" max="6" width="11.28515625" hidden="1" customWidth="1"/>
    <col min="7" max="8" width="10.7109375" hidden="1" customWidth="1"/>
    <col min="9" max="12" width="10.7109375" customWidth="1"/>
    <col min="13" max="13" width="10.28515625" hidden="1" customWidth="1"/>
    <col min="14" max="14" width="10.7109375" customWidth="1"/>
    <col min="15" max="16" width="10.7109375" style="33" hidden="1" customWidth="1"/>
  </cols>
  <sheetData>
    <row r="1" spans="1:16" ht="15.75" customHeight="1" x14ac:dyDescent="0.25">
      <c r="A1" s="20"/>
      <c r="B1" s="1"/>
      <c r="C1" s="1"/>
      <c r="D1" s="1"/>
      <c r="E1" s="1"/>
      <c r="F1" s="1"/>
      <c r="G1" s="1"/>
      <c r="H1" s="1"/>
      <c r="I1" s="1"/>
      <c r="J1" s="90" t="s">
        <v>91</v>
      </c>
      <c r="K1" s="90"/>
      <c r="L1" s="90"/>
      <c r="M1" s="90"/>
      <c r="N1" s="1"/>
      <c r="O1" s="1"/>
      <c r="P1" s="1"/>
    </row>
    <row r="2" spans="1:16" ht="11.2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2.5" customHeight="1" x14ac:dyDescent="0.25">
      <c r="A3" s="91" t="s">
        <v>259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"/>
      <c r="O3" s="1"/>
      <c r="P3" s="1"/>
    </row>
    <row r="4" spans="1:16" ht="9" customHeight="1" x14ac:dyDescent="0.25">
      <c r="A4" s="2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3" customFormat="1" ht="20.100000000000001" customHeight="1" x14ac:dyDescent="0.2">
      <c r="A5" s="53"/>
      <c r="B5" s="2"/>
      <c r="C5" s="2"/>
      <c r="D5" s="2"/>
      <c r="E5" s="2"/>
      <c r="F5" s="2"/>
      <c r="G5" s="2"/>
      <c r="H5" s="2"/>
      <c r="I5" s="2"/>
      <c r="J5" s="2"/>
      <c r="K5" s="89" t="s">
        <v>235</v>
      </c>
      <c r="L5" s="89"/>
      <c r="M5" s="89"/>
      <c r="N5" s="2"/>
      <c r="O5" s="2"/>
      <c r="P5" s="2"/>
    </row>
    <row r="6" spans="1:16" s="17" customFormat="1" ht="80.099999999999994" customHeight="1" x14ac:dyDescent="0.2">
      <c r="A6" s="28" t="s">
        <v>93</v>
      </c>
      <c r="B6" s="28" t="s">
        <v>57</v>
      </c>
      <c r="C6" s="28" t="s">
        <v>42</v>
      </c>
      <c r="D6" s="28" t="s">
        <v>266</v>
      </c>
      <c r="E6" s="28" t="s">
        <v>260</v>
      </c>
      <c r="F6" s="28" t="s">
        <v>44</v>
      </c>
      <c r="G6" s="18" t="s">
        <v>41</v>
      </c>
      <c r="H6" s="18" t="s">
        <v>43</v>
      </c>
      <c r="I6" s="28" t="s">
        <v>241</v>
      </c>
      <c r="J6" s="18" t="s">
        <v>43</v>
      </c>
      <c r="K6" s="18" t="s">
        <v>202</v>
      </c>
      <c r="L6" s="18" t="s">
        <v>261</v>
      </c>
      <c r="M6" s="18" t="s">
        <v>48</v>
      </c>
      <c r="N6" s="16"/>
      <c r="O6" s="16"/>
      <c r="P6" s="16"/>
    </row>
    <row r="7" spans="1:16" s="17" customFormat="1" ht="15" customHeight="1" x14ac:dyDescent="0.2">
      <c r="A7" s="28">
        <v>1</v>
      </c>
      <c r="B7" s="28">
        <v>2</v>
      </c>
      <c r="C7" s="28">
        <v>3</v>
      </c>
      <c r="D7" s="28">
        <v>4</v>
      </c>
      <c r="E7" s="18">
        <v>5</v>
      </c>
      <c r="F7" s="18">
        <v>7</v>
      </c>
      <c r="G7" s="18">
        <v>7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9</v>
      </c>
      <c r="N7" s="16"/>
      <c r="O7" s="16"/>
      <c r="P7" s="16"/>
    </row>
    <row r="8" spans="1:16" s="6" customFormat="1" ht="20.100000000000001" customHeight="1" x14ac:dyDescent="0.25">
      <c r="A8" s="54"/>
      <c r="B8" s="58" t="s">
        <v>92</v>
      </c>
      <c r="C8" s="10">
        <f>C9+C18+C21+C24+C33+C37+C39+C46+C48+C54+C60+C63-0.1</f>
        <v>570483</v>
      </c>
      <c r="D8" s="10">
        <f>D9+D18+D21+D24+D33+D37+D39+D46+D48+D54+D60+D63</f>
        <v>619277.59999999986</v>
      </c>
      <c r="E8" s="10">
        <f>E9+E18+E21+E24+E33+E37+E39+E46+E48+E54+E60+E63</f>
        <v>695367.89999999991</v>
      </c>
      <c r="F8" s="10"/>
      <c r="G8" s="24"/>
      <c r="H8" s="24"/>
      <c r="I8" s="10">
        <f>I9+I18+I21+I24+I33+I37+I39+I46+I48+I54+I60+I63-0.1</f>
        <v>609484</v>
      </c>
      <c r="J8" s="24">
        <f>I8-E8</f>
        <v>-85883.899999999907</v>
      </c>
      <c r="K8" s="24">
        <f>I8-C8</f>
        <v>39001</v>
      </c>
      <c r="L8" s="27">
        <f>I8/E8</f>
        <v>0.87649142274183223</v>
      </c>
      <c r="M8" s="27">
        <f>I8/C8</f>
        <v>1.0683648767798515</v>
      </c>
      <c r="N8" s="5"/>
      <c r="O8" s="1"/>
      <c r="P8" s="1"/>
    </row>
    <row r="9" spans="1:16" s="38" customFormat="1" ht="30" customHeight="1" x14ac:dyDescent="0.25">
      <c r="A9" s="52" t="s">
        <v>95</v>
      </c>
      <c r="B9" s="34" t="s">
        <v>113</v>
      </c>
      <c r="C9" s="35">
        <f>SUM(C10:C17)</f>
        <v>40705.9</v>
      </c>
      <c r="D9" s="35">
        <f>SUM(D10:D17)</f>
        <v>41045.700000000004</v>
      </c>
      <c r="E9" s="35">
        <f>SUM(E10:E17)</f>
        <v>43821.599999999999</v>
      </c>
      <c r="F9" s="35"/>
      <c r="G9" s="35"/>
      <c r="H9" s="35"/>
      <c r="I9" s="35">
        <f>SUM(I10:I17)</f>
        <v>42626.1</v>
      </c>
      <c r="J9" s="35">
        <f t="shared" ref="J9:J20" si="0">I9-E9</f>
        <v>-1195.5</v>
      </c>
      <c r="K9" s="35">
        <f t="shared" ref="K9:K65" si="1">I9-C9</f>
        <v>1920.1999999999971</v>
      </c>
      <c r="L9" s="36">
        <f>I9/E9</f>
        <v>0.97271893312886792</v>
      </c>
      <c r="M9" s="36">
        <f>I9/C9</f>
        <v>1.0471725229020854</v>
      </c>
      <c r="N9" s="37"/>
      <c r="O9" s="76">
        <f>I9-C9</f>
        <v>1920.1999999999971</v>
      </c>
      <c r="P9" s="77">
        <f>O9/C9</f>
        <v>4.7172522902085373E-2</v>
      </c>
    </row>
    <row r="10" spans="1:16" s="57" customFormat="1" ht="45" customHeight="1" x14ac:dyDescent="0.25">
      <c r="A10" s="11" t="s">
        <v>94</v>
      </c>
      <c r="B10" s="8" t="s">
        <v>101</v>
      </c>
      <c r="C10" s="13">
        <f>'[1]Таблица 3'!$I$10</f>
        <v>1164.0999999999999</v>
      </c>
      <c r="D10" s="13">
        <v>1486.5</v>
      </c>
      <c r="E10" s="13">
        <f>D10</f>
        <v>1486.5</v>
      </c>
      <c r="F10" s="13"/>
      <c r="G10" s="13"/>
      <c r="H10" s="13"/>
      <c r="I10" s="13">
        <f>E10</f>
        <v>1486.5</v>
      </c>
      <c r="J10" s="13">
        <f t="shared" si="0"/>
        <v>0</v>
      </c>
      <c r="K10" s="13">
        <f t="shared" si="1"/>
        <v>322.40000000000009</v>
      </c>
      <c r="L10" s="56">
        <f>I10/E10</f>
        <v>1</v>
      </c>
      <c r="M10" s="56">
        <f>I10/C10</f>
        <v>1.2769521518769866</v>
      </c>
      <c r="N10" s="1"/>
      <c r="O10" s="76">
        <f t="shared" ref="O10:O65" si="2">I10-C10</f>
        <v>322.40000000000009</v>
      </c>
      <c r="P10" s="77">
        <f t="shared" ref="P10:P65" si="3">O10/C10</f>
        <v>0.27695215187698663</v>
      </c>
    </row>
    <row r="11" spans="1:16" s="57" customFormat="1" ht="78" customHeight="1" x14ac:dyDescent="0.25">
      <c r="A11" s="11" t="s">
        <v>96</v>
      </c>
      <c r="B11" s="8" t="s">
        <v>100</v>
      </c>
      <c r="C11" s="13">
        <f>'[1]Таблица 3'!$I$11</f>
        <v>2376.6</v>
      </c>
      <c r="D11" s="13">
        <v>2938.1</v>
      </c>
      <c r="E11" s="13">
        <v>2944.7</v>
      </c>
      <c r="F11" s="13"/>
      <c r="G11" s="13"/>
      <c r="H11" s="13"/>
      <c r="I11" s="13">
        <v>2678.9</v>
      </c>
      <c r="J11" s="13">
        <f t="shared" si="0"/>
        <v>-265.79999999999973</v>
      </c>
      <c r="K11" s="13">
        <f t="shared" si="1"/>
        <v>302.30000000000018</v>
      </c>
      <c r="L11" s="26">
        <f t="shared" ref="L11:L17" si="4">I11/E11</f>
        <v>0.90973613610894155</v>
      </c>
      <c r="M11" s="26">
        <f t="shared" ref="M11:M17" si="5">I11/C11</f>
        <v>1.1271985188925355</v>
      </c>
      <c r="N11" s="1"/>
      <c r="O11" s="76">
        <f t="shared" si="2"/>
        <v>302.30000000000018</v>
      </c>
      <c r="P11" s="77">
        <f t="shared" si="3"/>
        <v>0.12719851889253564</v>
      </c>
    </row>
    <row r="12" spans="1:16" s="57" customFormat="1" ht="78" customHeight="1" x14ac:dyDescent="0.25">
      <c r="A12" s="11" t="s">
        <v>97</v>
      </c>
      <c r="B12" s="8" t="s">
        <v>102</v>
      </c>
      <c r="C12" s="13">
        <f>'[1]Таблица 3'!$I$12</f>
        <v>29829.3</v>
      </c>
      <c r="D12" s="13">
        <v>29589.200000000001</v>
      </c>
      <c r="E12" s="13">
        <v>32104.400000000001</v>
      </c>
      <c r="F12" s="13"/>
      <c r="G12" s="13"/>
      <c r="H12" s="13"/>
      <c r="I12" s="13">
        <v>31757</v>
      </c>
      <c r="J12" s="13">
        <f t="shared" si="0"/>
        <v>-347.40000000000146</v>
      </c>
      <c r="K12" s="13">
        <f t="shared" si="1"/>
        <v>1927.7000000000007</v>
      </c>
      <c r="L12" s="26">
        <f t="shared" si="4"/>
        <v>0.98917905333848311</v>
      </c>
      <c r="M12" s="26">
        <f t="shared" si="5"/>
        <v>1.0646243793853694</v>
      </c>
      <c r="N12" s="1"/>
      <c r="O12" s="76">
        <f t="shared" si="2"/>
        <v>1927.7000000000007</v>
      </c>
      <c r="P12" s="77">
        <f t="shared" si="3"/>
        <v>6.462437938536944E-2</v>
      </c>
    </row>
    <row r="13" spans="1:16" s="57" customFormat="1" ht="15" customHeight="1" x14ac:dyDescent="0.25">
      <c r="A13" s="11" t="s">
        <v>198</v>
      </c>
      <c r="B13" s="8" t="s">
        <v>199</v>
      </c>
      <c r="C13" s="13">
        <f>'[1]Таблица 3'!$I$13</f>
        <v>12.9</v>
      </c>
      <c r="D13" s="13"/>
      <c r="E13" s="13"/>
      <c r="F13" s="13"/>
      <c r="G13" s="13"/>
      <c r="H13" s="13"/>
      <c r="I13" s="13"/>
      <c r="J13" s="13"/>
      <c r="K13" s="13"/>
      <c r="L13" s="26"/>
      <c r="M13" s="26"/>
      <c r="N13" s="1"/>
      <c r="O13" s="76">
        <f t="shared" si="2"/>
        <v>-12.9</v>
      </c>
      <c r="P13" s="77">
        <f t="shared" si="3"/>
        <v>-1</v>
      </c>
    </row>
    <row r="14" spans="1:16" s="57" customFormat="1" ht="60" customHeight="1" x14ac:dyDescent="0.25">
      <c r="A14" s="11" t="s">
        <v>98</v>
      </c>
      <c r="B14" s="8" t="s">
        <v>103</v>
      </c>
      <c r="C14" s="13">
        <f>'[1]Таблица 3'!$I$14</f>
        <v>1281.7</v>
      </c>
      <c r="D14" s="13">
        <v>1614.5</v>
      </c>
      <c r="E14" s="13">
        <v>1991.9</v>
      </c>
      <c r="F14" s="13"/>
      <c r="G14" s="13"/>
      <c r="H14" s="13"/>
      <c r="I14" s="13">
        <v>1884.9</v>
      </c>
      <c r="J14" s="13">
        <f t="shared" si="0"/>
        <v>-107</v>
      </c>
      <c r="K14" s="13">
        <f t="shared" si="1"/>
        <v>603.20000000000005</v>
      </c>
      <c r="L14" s="26">
        <f t="shared" si="4"/>
        <v>0.94628244389778604</v>
      </c>
      <c r="M14" s="26">
        <f t="shared" si="5"/>
        <v>1.4706249512366389</v>
      </c>
      <c r="N14" s="1"/>
      <c r="O14" s="76">
        <f t="shared" si="2"/>
        <v>603.20000000000005</v>
      </c>
      <c r="P14" s="77">
        <f t="shared" si="3"/>
        <v>0.47062495123663883</v>
      </c>
    </row>
    <row r="15" spans="1:16" s="57" customFormat="1" ht="31.5" x14ac:dyDescent="0.25">
      <c r="A15" s="11" t="s">
        <v>262</v>
      </c>
      <c r="B15" s="8" t="s">
        <v>263</v>
      </c>
      <c r="C15" s="13"/>
      <c r="D15" s="13">
        <v>1844</v>
      </c>
      <c r="E15" s="13">
        <v>1771.5</v>
      </c>
      <c r="F15" s="13"/>
      <c r="G15" s="13"/>
      <c r="H15" s="13"/>
      <c r="I15" s="13">
        <v>1736.2</v>
      </c>
      <c r="J15" s="13">
        <f t="shared" si="0"/>
        <v>-35.299999999999955</v>
      </c>
      <c r="K15" s="13">
        <f t="shared" ref="K15" si="6">I15-C15</f>
        <v>1736.2</v>
      </c>
      <c r="L15" s="26">
        <f t="shared" si="4"/>
        <v>0.98007338413773637</v>
      </c>
      <c r="M15" s="26" t="e">
        <f t="shared" si="5"/>
        <v>#DIV/0!</v>
      </c>
      <c r="N15" s="1"/>
      <c r="O15" s="76">
        <f t="shared" ref="O15" si="7">I15-C15</f>
        <v>1736.2</v>
      </c>
      <c r="P15" s="77" t="e">
        <f t="shared" ref="P15" si="8">O15/C15</f>
        <v>#DIV/0!</v>
      </c>
    </row>
    <row r="16" spans="1:16" s="57" customFormat="1" ht="15" customHeight="1" x14ac:dyDescent="0.25">
      <c r="A16" s="11" t="s">
        <v>200</v>
      </c>
      <c r="B16" s="8" t="s">
        <v>201</v>
      </c>
      <c r="C16" s="13">
        <f>'[1]Таблица 3'!$I$15</f>
        <v>0</v>
      </c>
      <c r="D16" s="13">
        <v>356</v>
      </c>
      <c r="E16" s="13">
        <v>3.1</v>
      </c>
      <c r="F16" s="13"/>
      <c r="G16" s="13"/>
      <c r="H16" s="13"/>
      <c r="I16" s="13"/>
      <c r="J16" s="13">
        <f t="shared" ref="J16" si="9">I16-E16</f>
        <v>-3.1</v>
      </c>
      <c r="K16" s="13">
        <f t="shared" si="1"/>
        <v>0</v>
      </c>
      <c r="L16" s="26"/>
      <c r="M16" s="26" t="e">
        <f t="shared" ref="M16" si="10">I16/C16</f>
        <v>#DIV/0!</v>
      </c>
      <c r="N16" s="1"/>
      <c r="O16" s="76">
        <f t="shared" si="2"/>
        <v>0</v>
      </c>
      <c r="P16" s="77" t="e">
        <f t="shared" si="3"/>
        <v>#DIV/0!</v>
      </c>
    </row>
    <row r="17" spans="1:16" s="57" customFormat="1" ht="15" customHeight="1" x14ac:dyDescent="0.25">
      <c r="A17" s="11" t="s">
        <v>99</v>
      </c>
      <c r="B17" s="8" t="s">
        <v>104</v>
      </c>
      <c r="C17" s="13">
        <f>'[1]Таблица 3'!$I$16</f>
        <v>6041.3</v>
      </c>
      <c r="D17" s="13">
        <v>3217.4</v>
      </c>
      <c r="E17" s="13">
        <v>3519.5</v>
      </c>
      <c r="F17" s="13"/>
      <c r="G17" s="13"/>
      <c r="H17" s="13"/>
      <c r="I17" s="13">
        <v>3082.6</v>
      </c>
      <c r="J17" s="13">
        <f t="shared" si="0"/>
        <v>-436.90000000000009</v>
      </c>
      <c r="K17" s="13">
        <f t="shared" si="1"/>
        <v>-2958.7000000000003</v>
      </c>
      <c r="L17" s="26">
        <f t="shared" si="4"/>
        <v>0.87586304872851251</v>
      </c>
      <c r="M17" s="26">
        <f t="shared" si="5"/>
        <v>0.5102544154403853</v>
      </c>
      <c r="N17" s="1"/>
      <c r="O17" s="76">
        <f t="shared" si="2"/>
        <v>-2958.7000000000003</v>
      </c>
      <c r="P17" s="77">
        <f t="shared" si="3"/>
        <v>-0.4897455845596147</v>
      </c>
    </row>
    <row r="18" spans="1:16" s="38" customFormat="1" ht="15" customHeight="1" x14ac:dyDescent="0.25">
      <c r="A18" s="52" t="s">
        <v>105</v>
      </c>
      <c r="B18" s="34" t="s">
        <v>108</v>
      </c>
      <c r="C18" s="35">
        <f>SUM(C19:C20)</f>
        <v>761.5</v>
      </c>
      <c r="D18" s="35">
        <f>SUM(D19:D20)</f>
        <v>717.8</v>
      </c>
      <c r="E18" s="35">
        <f>SUM(E19:E20)</f>
        <v>717.8</v>
      </c>
      <c r="F18" s="35"/>
      <c r="G18" s="35"/>
      <c r="H18" s="35"/>
      <c r="I18" s="35">
        <f>SUM(I19:I20)</f>
        <v>699.8</v>
      </c>
      <c r="J18" s="35">
        <f t="shared" si="0"/>
        <v>-18</v>
      </c>
      <c r="K18" s="35">
        <f t="shared" si="1"/>
        <v>-61.700000000000045</v>
      </c>
      <c r="L18" s="36">
        <f>I18/E18</f>
        <v>0.97492337698523268</v>
      </c>
      <c r="M18" s="36">
        <f>I18/C18</f>
        <v>0.91897570584372945</v>
      </c>
      <c r="N18" s="37"/>
      <c r="O18" s="76">
        <f t="shared" si="2"/>
        <v>-61.700000000000045</v>
      </c>
      <c r="P18" s="77">
        <f t="shared" si="3"/>
        <v>-8.1024294156270577E-2</v>
      </c>
    </row>
    <row r="19" spans="1:16" s="57" customFormat="1" ht="30" customHeight="1" x14ac:dyDescent="0.25">
      <c r="A19" s="29" t="s">
        <v>106</v>
      </c>
      <c r="B19" s="60" t="s">
        <v>109</v>
      </c>
      <c r="C19" s="59">
        <f>'[1]Таблица 3'!$I$18</f>
        <v>690</v>
      </c>
      <c r="D19" s="59">
        <v>660</v>
      </c>
      <c r="E19" s="59">
        <f>D19</f>
        <v>660</v>
      </c>
      <c r="F19" s="59"/>
      <c r="G19" s="13"/>
      <c r="H19" s="13"/>
      <c r="I19" s="59">
        <f>E19</f>
        <v>660</v>
      </c>
      <c r="J19" s="13">
        <f t="shared" si="0"/>
        <v>0</v>
      </c>
      <c r="K19" s="13">
        <f t="shared" si="1"/>
        <v>-30</v>
      </c>
      <c r="L19" s="56">
        <f>I19/E19</f>
        <v>1</v>
      </c>
      <c r="M19" s="56">
        <f>I19/C19</f>
        <v>0.95652173913043481</v>
      </c>
      <c r="N19" s="1"/>
      <c r="O19" s="76">
        <f t="shared" si="2"/>
        <v>-30</v>
      </c>
      <c r="P19" s="77">
        <f t="shared" si="3"/>
        <v>-4.3478260869565216E-2</v>
      </c>
    </row>
    <row r="20" spans="1:16" s="57" customFormat="1" ht="15" customHeight="1" x14ac:dyDescent="0.25">
      <c r="A20" s="29" t="s">
        <v>107</v>
      </c>
      <c r="B20" s="60" t="s">
        <v>110</v>
      </c>
      <c r="C20" s="59">
        <f>'[1]Таблица 3'!$I$19</f>
        <v>71.5</v>
      </c>
      <c r="D20" s="59">
        <v>57.8</v>
      </c>
      <c r="E20" s="59">
        <f>D20</f>
        <v>57.8</v>
      </c>
      <c r="F20" s="59"/>
      <c r="G20" s="13"/>
      <c r="H20" s="13"/>
      <c r="I20" s="59">
        <v>39.799999999999997</v>
      </c>
      <c r="J20" s="13">
        <f t="shared" si="0"/>
        <v>-18</v>
      </c>
      <c r="K20" s="13">
        <f t="shared" si="1"/>
        <v>-31.700000000000003</v>
      </c>
      <c r="L20" s="26">
        <f t="shared" ref="L20" si="11">I20/E20</f>
        <v>0.68858131487889274</v>
      </c>
      <c r="M20" s="26">
        <f t="shared" ref="M20" si="12">I20/C20</f>
        <v>0.55664335664335662</v>
      </c>
      <c r="N20" s="1"/>
      <c r="O20" s="76">
        <f t="shared" si="2"/>
        <v>-31.700000000000003</v>
      </c>
      <c r="P20" s="77">
        <f t="shared" si="3"/>
        <v>-0.44335664335664338</v>
      </c>
    </row>
    <row r="21" spans="1:16" s="38" customFormat="1" ht="45" customHeight="1" x14ac:dyDescent="0.25">
      <c r="A21" s="52" t="s">
        <v>111</v>
      </c>
      <c r="B21" s="34" t="s">
        <v>112</v>
      </c>
      <c r="C21" s="35">
        <f>SUM(C22:C23)</f>
        <v>675.1</v>
      </c>
      <c r="D21" s="35">
        <f>SUM(D22:D23)</f>
        <v>541</v>
      </c>
      <c r="E21" s="35">
        <f>SUM(E22:E23)</f>
        <v>1221.8</v>
      </c>
      <c r="F21" s="35"/>
      <c r="G21" s="35"/>
      <c r="H21" s="35"/>
      <c r="I21" s="35">
        <f>SUM(I22:I23)</f>
        <v>1077.2</v>
      </c>
      <c r="J21" s="35">
        <f t="shared" ref="J21:J31" si="13">I21-E21</f>
        <v>-144.59999999999991</v>
      </c>
      <c r="K21" s="35">
        <f t="shared" si="1"/>
        <v>402.1</v>
      </c>
      <c r="L21" s="36">
        <f>I21/E21</f>
        <v>0.88165002455393693</v>
      </c>
      <c r="M21" s="36">
        <f>I21/C21</f>
        <v>1.5956154643756482</v>
      </c>
      <c r="N21" s="37"/>
      <c r="O21" s="76">
        <f t="shared" si="2"/>
        <v>402.1</v>
      </c>
      <c r="P21" s="77">
        <f t="shared" si="3"/>
        <v>0.59561546437564805</v>
      </c>
    </row>
    <row r="22" spans="1:16" s="57" customFormat="1" ht="15" hidden="1" customHeight="1" x14ac:dyDescent="0.25">
      <c r="A22" s="11" t="s">
        <v>116</v>
      </c>
      <c r="B22" s="8" t="s">
        <v>117</v>
      </c>
      <c r="C22" s="13"/>
      <c r="D22" s="13"/>
      <c r="E22" s="13"/>
      <c r="F22" s="13"/>
      <c r="G22" s="13"/>
      <c r="H22" s="13"/>
      <c r="I22" s="13"/>
      <c r="J22" s="13">
        <f t="shared" si="13"/>
        <v>0</v>
      </c>
      <c r="K22" s="13">
        <f t="shared" si="1"/>
        <v>0</v>
      </c>
      <c r="L22" s="56"/>
      <c r="M22" s="56" t="e">
        <f>I22/C22</f>
        <v>#DIV/0!</v>
      </c>
      <c r="N22" s="1"/>
      <c r="O22" s="76">
        <f t="shared" si="2"/>
        <v>0</v>
      </c>
      <c r="P22" s="77" t="e">
        <f t="shared" si="3"/>
        <v>#DIV/0!</v>
      </c>
    </row>
    <row r="23" spans="1:16" s="57" customFormat="1" ht="60" customHeight="1" x14ac:dyDescent="0.25">
      <c r="A23" s="11" t="s">
        <v>115</v>
      </c>
      <c r="B23" s="8" t="s">
        <v>114</v>
      </c>
      <c r="C23" s="13">
        <f>'[1]Таблица 3'!$I$22</f>
        <v>675.1</v>
      </c>
      <c r="D23" s="13">
        <v>541</v>
      </c>
      <c r="E23" s="13">
        <v>1221.8</v>
      </c>
      <c r="F23" s="13"/>
      <c r="G23" s="13"/>
      <c r="H23" s="13"/>
      <c r="I23" s="13">
        <v>1077.2</v>
      </c>
      <c r="J23" s="13">
        <f t="shared" si="13"/>
        <v>-144.59999999999991</v>
      </c>
      <c r="K23" s="13">
        <f t="shared" si="1"/>
        <v>402.1</v>
      </c>
      <c r="L23" s="26">
        <f t="shared" ref="L23" si="14">I23/E23</f>
        <v>0.88165002455393693</v>
      </c>
      <c r="M23" s="26">
        <f t="shared" ref="M23" si="15">I23/C23</f>
        <v>1.5956154643756482</v>
      </c>
      <c r="N23" s="1"/>
      <c r="O23" s="76">
        <f t="shared" si="2"/>
        <v>402.1</v>
      </c>
      <c r="P23" s="77">
        <f t="shared" si="3"/>
        <v>0.59561546437564805</v>
      </c>
    </row>
    <row r="24" spans="1:16" s="38" customFormat="1" ht="15" customHeight="1" x14ac:dyDescent="0.25">
      <c r="A24" s="52" t="s">
        <v>118</v>
      </c>
      <c r="B24" s="34" t="s">
        <v>119</v>
      </c>
      <c r="C24" s="35">
        <f>SUM(C25:C32)</f>
        <v>42273.700000000004</v>
      </c>
      <c r="D24" s="35">
        <f>SUM(D25:D32)</f>
        <v>37586.9</v>
      </c>
      <c r="E24" s="35">
        <f>SUM(E25:E32)</f>
        <v>89535.5</v>
      </c>
      <c r="F24" s="35"/>
      <c r="G24" s="35"/>
      <c r="H24" s="35"/>
      <c r="I24" s="35">
        <f>SUM(I25:I32)</f>
        <v>50801.500000000007</v>
      </c>
      <c r="J24" s="35">
        <f t="shared" si="13"/>
        <v>-38733.999999999993</v>
      </c>
      <c r="K24" s="35">
        <f t="shared" si="1"/>
        <v>8527.8000000000029</v>
      </c>
      <c r="L24" s="36">
        <f>I24/E24</f>
        <v>0.56738947121532812</v>
      </c>
      <c r="M24" s="36">
        <f>I24/C24</f>
        <v>1.2017282613066753</v>
      </c>
      <c r="N24" s="37"/>
      <c r="O24" s="76">
        <f t="shared" si="2"/>
        <v>8527.8000000000029</v>
      </c>
      <c r="P24" s="77">
        <f t="shared" si="3"/>
        <v>0.20172826130667534</v>
      </c>
    </row>
    <row r="25" spans="1:16" s="57" customFormat="1" ht="15" customHeight="1" x14ac:dyDescent="0.25">
      <c r="A25" s="11" t="s">
        <v>120</v>
      </c>
      <c r="B25" s="8" t="s">
        <v>126</v>
      </c>
      <c r="C25" s="13">
        <f>'[1]Таблица 3'!$I$24</f>
        <v>596.4</v>
      </c>
      <c r="D25" s="13">
        <v>600</v>
      </c>
      <c r="E25" s="13">
        <f>D25</f>
        <v>600</v>
      </c>
      <c r="F25" s="13"/>
      <c r="G25" s="13"/>
      <c r="H25" s="13"/>
      <c r="I25" s="21">
        <v>599.9</v>
      </c>
      <c r="J25" s="13">
        <f t="shared" si="13"/>
        <v>-0.10000000000002274</v>
      </c>
      <c r="K25" s="13">
        <f t="shared" si="1"/>
        <v>3.5</v>
      </c>
      <c r="L25" s="56">
        <f>I25/E25</f>
        <v>0.99983333333333324</v>
      </c>
      <c r="M25" s="56">
        <f>I25/C25</f>
        <v>1.005868544600939</v>
      </c>
      <c r="N25" s="1"/>
      <c r="O25" s="76">
        <f t="shared" si="2"/>
        <v>3.5</v>
      </c>
      <c r="P25" s="77">
        <f t="shared" si="3"/>
        <v>5.8685446009389677E-3</v>
      </c>
    </row>
    <row r="26" spans="1:16" s="57" customFormat="1" ht="15" customHeight="1" x14ac:dyDescent="0.25">
      <c r="A26" s="11" t="s">
        <v>121</v>
      </c>
      <c r="B26" s="8" t="s">
        <v>127</v>
      </c>
      <c r="C26" s="13">
        <f>'[1]Таблица 3'!$I$25</f>
        <v>19440.8</v>
      </c>
      <c r="D26" s="13">
        <v>9251</v>
      </c>
      <c r="E26" s="13">
        <v>61208.5</v>
      </c>
      <c r="F26" s="13"/>
      <c r="G26" s="13"/>
      <c r="H26" s="13"/>
      <c r="I26" s="13">
        <v>28408.3</v>
      </c>
      <c r="J26" s="13">
        <f t="shared" si="13"/>
        <v>-32800.199999999997</v>
      </c>
      <c r="K26" s="13">
        <f t="shared" si="1"/>
        <v>8967.5</v>
      </c>
      <c r="L26" s="26">
        <f t="shared" ref="L26:L27" si="16">I26/E26</f>
        <v>0.46412344690688384</v>
      </c>
      <c r="M26" s="26">
        <f t="shared" ref="M26:M31" si="17">I26/C26</f>
        <v>1.4612721698695528</v>
      </c>
      <c r="N26" s="1"/>
      <c r="O26" s="76">
        <f t="shared" si="2"/>
        <v>8967.5</v>
      </c>
      <c r="P26" s="77">
        <f t="shared" si="3"/>
        <v>0.46127216986955272</v>
      </c>
    </row>
    <row r="27" spans="1:16" s="57" customFormat="1" ht="15" customHeight="1" x14ac:dyDescent="0.25">
      <c r="A27" s="11" t="s">
        <v>122</v>
      </c>
      <c r="B27" s="8" t="s">
        <v>128</v>
      </c>
      <c r="C27" s="13">
        <f>'[1]Таблица 3'!$I$26</f>
        <v>3198</v>
      </c>
      <c r="D27" s="13">
        <v>6106.3</v>
      </c>
      <c r="E27" s="13">
        <v>3211.5</v>
      </c>
      <c r="F27" s="13"/>
      <c r="G27" s="13"/>
      <c r="H27" s="13"/>
      <c r="I27" s="13">
        <v>3133.4</v>
      </c>
      <c r="J27" s="13">
        <f t="shared" si="13"/>
        <v>-78.099999999999909</v>
      </c>
      <c r="K27" s="13">
        <f t="shared" si="1"/>
        <v>-64.599999999999909</v>
      </c>
      <c r="L27" s="26">
        <f t="shared" si="16"/>
        <v>0.97568114588198662</v>
      </c>
      <c r="M27" s="26">
        <f t="shared" si="17"/>
        <v>0.97979987492182619</v>
      </c>
      <c r="N27" s="1"/>
      <c r="O27" s="76">
        <f t="shared" si="2"/>
        <v>-64.599999999999909</v>
      </c>
      <c r="P27" s="77">
        <f t="shared" si="3"/>
        <v>-2.0200125078173831E-2</v>
      </c>
    </row>
    <row r="28" spans="1:16" s="57" customFormat="1" ht="15" customHeight="1" x14ac:dyDescent="0.25">
      <c r="A28" s="11" t="s">
        <v>123</v>
      </c>
      <c r="B28" s="8" t="s">
        <v>129</v>
      </c>
      <c r="C28" s="13">
        <f>'[1]Таблица 3'!$I$27</f>
        <v>8410</v>
      </c>
      <c r="D28" s="13"/>
      <c r="E28" s="13"/>
      <c r="F28" s="13"/>
      <c r="G28" s="13"/>
      <c r="H28" s="13"/>
      <c r="I28" s="13"/>
      <c r="J28" s="13"/>
      <c r="K28" s="13"/>
      <c r="L28" s="26"/>
      <c r="M28" s="26">
        <f t="shared" si="17"/>
        <v>0</v>
      </c>
      <c r="N28" s="1"/>
      <c r="O28" s="76">
        <f t="shared" si="2"/>
        <v>-8410</v>
      </c>
      <c r="P28" s="77">
        <f t="shared" si="3"/>
        <v>-1</v>
      </c>
    </row>
    <row r="29" spans="1:16" s="57" customFormat="1" ht="15" customHeight="1" x14ac:dyDescent="0.25">
      <c r="A29" s="11" t="s">
        <v>130</v>
      </c>
      <c r="B29" s="8" t="s">
        <v>131</v>
      </c>
      <c r="C29" s="13">
        <f>'[1]Таблица 3'!$I$28</f>
        <v>5845.6</v>
      </c>
      <c r="D29" s="13">
        <v>2000</v>
      </c>
      <c r="E29" s="13">
        <v>2150</v>
      </c>
      <c r="F29" s="13"/>
      <c r="G29" s="13"/>
      <c r="H29" s="13"/>
      <c r="I29" s="13">
        <f>E29</f>
        <v>2150</v>
      </c>
      <c r="J29" s="13">
        <f t="shared" ref="J29" si="18">I29-E29</f>
        <v>0</v>
      </c>
      <c r="K29" s="13">
        <f t="shared" si="1"/>
        <v>-3695.6000000000004</v>
      </c>
      <c r="L29" s="26">
        <f t="shared" ref="L29" si="19">I29/E29</f>
        <v>1</v>
      </c>
      <c r="M29" s="26">
        <f t="shared" ref="M29" si="20">I29/C29</f>
        <v>0.36779800191597095</v>
      </c>
      <c r="N29" s="1"/>
      <c r="O29" s="76">
        <f t="shared" si="2"/>
        <v>-3695.6000000000004</v>
      </c>
      <c r="P29" s="77">
        <f t="shared" si="3"/>
        <v>-0.63220199808402899</v>
      </c>
    </row>
    <row r="30" spans="1:16" s="57" customFormat="1" ht="15" customHeight="1" x14ac:dyDescent="0.25">
      <c r="A30" s="11" t="s">
        <v>132</v>
      </c>
      <c r="B30" s="8" t="s">
        <v>133</v>
      </c>
      <c r="C30" s="13">
        <f>'[1]Таблица 3'!$I$29</f>
        <v>291.39999999999998</v>
      </c>
      <c r="D30" s="13">
        <v>13146.1</v>
      </c>
      <c r="E30" s="13">
        <v>13143</v>
      </c>
      <c r="F30" s="13"/>
      <c r="G30" s="13"/>
      <c r="H30" s="13"/>
      <c r="I30" s="13">
        <v>9861.2999999999993</v>
      </c>
      <c r="J30" s="13">
        <f t="shared" ref="J30" si="21">I30-E30</f>
        <v>-3281.7000000000007</v>
      </c>
      <c r="K30" s="13">
        <f t="shared" si="1"/>
        <v>9569.9</v>
      </c>
      <c r="L30" s="26">
        <f t="shared" ref="L30" si="22">I30/E30</f>
        <v>0.75030814882446928</v>
      </c>
      <c r="M30" s="26">
        <f t="shared" ref="M30" si="23">I30/C30</f>
        <v>33.84111187371311</v>
      </c>
      <c r="N30" s="1"/>
      <c r="O30" s="76">
        <f t="shared" si="2"/>
        <v>9569.9</v>
      </c>
      <c r="P30" s="77">
        <f t="shared" si="3"/>
        <v>32.84111187371311</v>
      </c>
    </row>
    <row r="31" spans="1:16" s="57" customFormat="1" ht="15" hidden="1" customHeight="1" x14ac:dyDescent="0.25">
      <c r="A31" s="11" t="s">
        <v>124</v>
      </c>
      <c r="B31" s="8" t="s">
        <v>134</v>
      </c>
      <c r="C31" s="13">
        <f>'[1]Таблица 3'!$I$30</f>
        <v>0</v>
      </c>
      <c r="D31" s="13"/>
      <c r="E31" s="13"/>
      <c r="F31" s="13"/>
      <c r="G31" s="13"/>
      <c r="H31" s="13"/>
      <c r="I31" s="13"/>
      <c r="J31" s="13">
        <f t="shared" si="13"/>
        <v>0</v>
      </c>
      <c r="K31" s="13">
        <f t="shared" si="1"/>
        <v>0</v>
      </c>
      <c r="L31" s="26"/>
      <c r="M31" s="26" t="e">
        <f t="shared" si="17"/>
        <v>#DIV/0!</v>
      </c>
      <c r="N31" s="1"/>
      <c r="O31" s="76">
        <f t="shared" si="2"/>
        <v>0</v>
      </c>
      <c r="P31" s="77" t="e">
        <f t="shared" si="3"/>
        <v>#DIV/0!</v>
      </c>
    </row>
    <row r="32" spans="1:16" s="57" customFormat="1" ht="30" customHeight="1" x14ac:dyDescent="0.25">
      <c r="A32" s="11" t="s">
        <v>125</v>
      </c>
      <c r="B32" s="8" t="s">
        <v>135</v>
      </c>
      <c r="C32" s="13">
        <f>'[1]Таблица 3'!$I$31</f>
        <v>4491.5</v>
      </c>
      <c r="D32" s="13">
        <v>6483.5</v>
      </c>
      <c r="E32" s="13">
        <v>9222.5</v>
      </c>
      <c r="F32" s="13"/>
      <c r="G32" s="13"/>
      <c r="H32" s="13"/>
      <c r="I32" s="13">
        <v>6648.6</v>
      </c>
      <c r="J32" s="13">
        <f t="shared" ref="J32:J36" si="24">I32-E32</f>
        <v>-2573.8999999999996</v>
      </c>
      <c r="K32" s="13">
        <f t="shared" si="1"/>
        <v>2157.1000000000004</v>
      </c>
      <c r="L32" s="26">
        <f t="shared" ref="L32" si="25">I32/E32</f>
        <v>0.72091081593927897</v>
      </c>
      <c r="M32" s="26">
        <f t="shared" ref="M32" si="26">I32/C32</f>
        <v>1.4802627184682178</v>
      </c>
      <c r="N32" s="1"/>
      <c r="O32" s="76">
        <f t="shared" si="2"/>
        <v>2157.1000000000004</v>
      </c>
      <c r="P32" s="77">
        <f t="shared" si="3"/>
        <v>0.48026271846821783</v>
      </c>
    </row>
    <row r="33" spans="1:16" s="38" customFormat="1" ht="30" customHeight="1" x14ac:dyDescent="0.25">
      <c r="A33" s="52" t="s">
        <v>136</v>
      </c>
      <c r="B33" s="34" t="s">
        <v>142</v>
      </c>
      <c r="C33" s="35">
        <f>SUM(C34:C36)</f>
        <v>25897.799999999996</v>
      </c>
      <c r="D33" s="35">
        <f>SUM(D34:D36)</f>
        <v>26577.600000000002</v>
      </c>
      <c r="E33" s="35">
        <f>SUM(E34:E36)</f>
        <v>29905.8</v>
      </c>
      <c r="F33" s="35"/>
      <c r="G33" s="35"/>
      <c r="H33" s="35"/>
      <c r="I33" s="35">
        <f>SUM(I34:I36)</f>
        <v>10788.699999999999</v>
      </c>
      <c r="J33" s="35">
        <f t="shared" si="24"/>
        <v>-19117.099999999999</v>
      </c>
      <c r="K33" s="35">
        <f t="shared" si="1"/>
        <v>-15109.099999999997</v>
      </c>
      <c r="L33" s="36">
        <f>I33/E33</f>
        <v>0.36075610751091758</v>
      </c>
      <c r="M33" s="36">
        <f>I33/C33</f>
        <v>0.41658750936372979</v>
      </c>
      <c r="N33" s="37"/>
      <c r="O33" s="76">
        <f t="shared" si="2"/>
        <v>-15109.099999999997</v>
      </c>
      <c r="P33" s="77">
        <f t="shared" si="3"/>
        <v>-0.58341249063627021</v>
      </c>
    </row>
    <row r="34" spans="1:16" s="57" customFormat="1" ht="15" customHeight="1" x14ac:dyDescent="0.25">
      <c r="A34" s="11" t="s">
        <v>137</v>
      </c>
      <c r="B34" s="8" t="s">
        <v>140</v>
      </c>
      <c r="C34" s="13">
        <f>'[1]Таблица 3'!$I$33</f>
        <v>12235.3</v>
      </c>
      <c r="D34" s="13">
        <v>16189.7</v>
      </c>
      <c r="E34" s="13">
        <v>17947.7</v>
      </c>
      <c r="F34" s="13"/>
      <c r="G34" s="13"/>
      <c r="H34" s="13"/>
      <c r="I34" s="13">
        <v>3965.1</v>
      </c>
      <c r="J34" s="13">
        <f t="shared" si="24"/>
        <v>-13982.6</v>
      </c>
      <c r="K34" s="13">
        <f t="shared" si="1"/>
        <v>-8270.1999999999989</v>
      </c>
      <c r="L34" s="56">
        <f>I34/E34</f>
        <v>0.22092524390311849</v>
      </c>
      <c r="M34" s="56">
        <f>I34/C34</f>
        <v>0.32407051727378977</v>
      </c>
      <c r="N34" s="1"/>
      <c r="O34" s="76">
        <f t="shared" si="2"/>
        <v>-8270.1999999999989</v>
      </c>
      <c r="P34" s="77">
        <f t="shared" si="3"/>
        <v>-0.67592948272621023</v>
      </c>
    </row>
    <row r="35" spans="1:16" s="57" customFormat="1" ht="15" customHeight="1" x14ac:dyDescent="0.25">
      <c r="A35" s="11" t="s">
        <v>138</v>
      </c>
      <c r="B35" s="8" t="s">
        <v>141</v>
      </c>
      <c r="C35" s="13">
        <f>'[1]Таблица 3'!$I$34</f>
        <v>12406.4</v>
      </c>
      <c r="D35" s="13">
        <v>8057.6</v>
      </c>
      <c r="E35" s="13">
        <v>8803.9</v>
      </c>
      <c r="F35" s="13"/>
      <c r="G35" s="13"/>
      <c r="H35" s="13"/>
      <c r="I35" s="13">
        <v>6655.3</v>
      </c>
      <c r="J35" s="13">
        <f t="shared" si="24"/>
        <v>-2148.5999999999995</v>
      </c>
      <c r="K35" s="13">
        <f t="shared" si="1"/>
        <v>-5751.0999999999995</v>
      </c>
      <c r="L35" s="26">
        <f t="shared" ref="L35:L36" si="27">I35/E35</f>
        <v>0.75594906802667006</v>
      </c>
      <c r="M35" s="26">
        <f t="shared" ref="M35:M36" si="28">I35/C35</f>
        <v>0.5364408692287852</v>
      </c>
      <c r="N35" s="1"/>
      <c r="O35" s="76">
        <f t="shared" si="2"/>
        <v>-5751.0999999999995</v>
      </c>
      <c r="P35" s="77">
        <f t="shared" si="3"/>
        <v>-0.4635591307712148</v>
      </c>
    </row>
    <row r="36" spans="1:16" s="57" customFormat="1" ht="15" customHeight="1" x14ac:dyDescent="0.25">
      <c r="A36" s="11" t="s">
        <v>139</v>
      </c>
      <c r="B36" s="8" t="s">
        <v>143</v>
      </c>
      <c r="C36" s="13">
        <f>'[1]Таблица 3'!$I$35</f>
        <v>1256.0999999999999</v>
      </c>
      <c r="D36" s="13">
        <v>2330.3000000000002</v>
      </c>
      <c r="E36" s="13">
        <v>3154.2</v>
      </c>
      <c r="F36" s="13"/>
      <c r="G36" s="13"/>
      <c r="H36" s="13"/>
      <c r="I36" s="21">
        <v>168.3</v>
      </c>
      <c r="J36" s="13">
        <f t="shared" si="24"/>
        <v>-2985.8999999999996</v>
      </c>
      <c r="K36" s="13">
        <f t="shared" si="1"/>
        <v>-1087.8</v>
      </c>
      <c r="L36" s="26">
        <f t="shared" si="27"/>
        <v>5.3357428190983457E-2</v>
      </c>
      <c r="M36" s="26">
        <f t="shared" si="28"/>
        <v>0.13398614759971342</v>
      </c>
      <c r="N36" s="1"/>
      <c r="O36" s="76">
        <f t="shared" si="2"/>
        <v>-1087.8</v>
      </c>
      <c r="P36" s="77">
        <f t="shared" si="3"/>
        <v>-0.86601385240028661</v>
      </c>
    </row>
    <row r="37" spans="1:16" s="38" customFormat="1" ht="15" customHeight="1" x14ac:dyDescent="0.25">
      <c r="A37" s="52" t="s">
        <v>144</v>
      </c>
      <c r="B37" s="34" t="s">
        <v>145</v>
      </c>
      <c r="C37" s="35">
        <f>C38</f>
        <v>727</v>
      </c>
      <c r="D37" s="35">
        <f>D38</f>
        <v>1034</v>
      </c>
      <c r="E37" s="35">
        <f>E38</f>
        <v>265</v>
      </c>
      <c r="F37" s="35"/>
      <c r="G37" s="35"/>
      <c r="H37" s="35"/>
      <c r="I37" s="35">
        <f>I38</f>
        <v>265</v>
      </c>
      <c r="J37" s="35">
        <f t="shared" ref="J37:J43" si="29">I37-E37</f>
        <v>0</v>
      </c>
      <c r="K37" s="35">
        <f t="shared" si="1"/>
        <v>-462</v>
      </c>
      <c r="L37" s="36">
        <f>I37/E37</f>
        <v>1</v>
      </c>
      <c r="M37" s="36">
        <f>I37/C37</f>
        <v>0.36451169188445665</v>
      </c>
      <c r="N37" s="37"/>
      <c r="O37" s="76">
        <f t="shared" si="2"/>
        <v>-462</v>
      </c>
      <c r="P37" s="77">
        <f t="shared" si="3"/>
        <v>-0.63548830811554335</v>
      </c>
    </row>
    <row r="38" spans="1:16" s="57" customFormat="1" ht="30" customHeight="1" x14ac:dyDescent="0.25">
      <c r="A38" s="11" t="s">
        <v>146</v>
      </c>
      <c r="B38" s="8" t="s">
        <v>147</v>
      </c>
      <c r="C38" s="13">
        <f>'[1]Таблица 3'!$I$37</f>
        <v>727</v>
      </c>
      <c r="D38" s="13">
        <v>1034</v>
      </c>
      <c r="E38" s="13">
        <v>265</v>
      </c>
      <c r="F38" s="13"/>
      <c r="G38" s="13"/>
      <c r="H38" s="13"/>
      <c r="I38" s="13">
        <f>E38</f>
        <v>265</v>
      </c>
      <c r="J38" s="13">
        <f t="shared" si="29"/>
        <v>0</v>
      </c>
      <c r="K38" s="13">
        <f t="shared" si="1"/>
        <v>-462</v>
      </c>
      <c r="L38" s="56">
        <f>I38/E38</f>
        <v>1</v>
      </c>
      <c r="M38" s="56">
        <f>I38/C38</f>
        <v>0.36451169188445665</v>
      </c>
      <c r="N38" s="1"/>
      <c r="O38" s="76">
        <f t="shared" si="2"/>
        <v>-462</v>
      </c>
      <c r="P38" s="77">
        <f t="shared" si="3"/>
        <v>-0.63548830811554335</v>
      </c>
    </row>
    <row r="39" spans="1:16" s="38" customFormat="1" ht="15" customHeight="1" x14ac:dyDescent="0.25">
      <c r="A39" s="52" t="s">
        <v>148</v>
      </c>
      <c r="B39" s="34" t="s">
        <v>149</v>
      </c>
      <c r="C39" s="35">
        <f>SUM(C40:C43)</f>
        <v>268568.8</v>
      </c>
      <c r="D39" s="35">
        <f>SUM(D40:D43)</f>
        <v>342548.99999999994</v>
      </c>
      <c r="E39" s="35">
        <f>SUM(E40:E43)</f>
        <v>324682.69999999995</v>
      </c>
      <c r="F39" s="35"/>
      <c r="G39" s="35"/>
      <c r="H39" s="35"/>
      <c r="I39" s="35">
        <f>SUM(I40:I43)</f>
        <v>308314</v>
      </c>
      <c r="J39" s="35">
        <f t="shared" si="29"/>
        <v>-16368.699999999953</v>
      </c>
      <c r="K39" s="35">
        <f t="shared" si="1"/>
        <v>39745.200000000012</v>
      </c>
      <c r="L39" s="36">
        <f>I39/E39</f>
        <v>0.9495855492146642</v>
      </c>
      <c r="M39" s="36">
        <f>I39/C39</f>
        <v>1.1479888952104638</v>
      </c>
      <c r="N39" s="37"/>
      <c r="O39" s="76">
        <f t="shared" si="2"/>
        <v>39745.200000000012</v>
      </c>
      <c r="P39" s="77">
        <f t="shared" si="3"/>
        <v>0.14798889521046382</v>
      </c>
    </row>
    <row r="40" spans="1:16" s="57" customFormat="1" ht="15" customHeight="1" x14ac:dyDescent="0.25">
      <c r="A40" s="11" t="s">
        <v>150</v>
      </c>
      <c r="B40" s="8" t="s">
        <v>154</v>
      </c>
      <c r="C40" s="13">
        <f>'[1]Таблица 3'!$I$39</f>
        <v>46814.2</v>
      </c>
      <c r="D40" s="13">
        <v>94483.9</v>
      </c>
      <c r="E40" s="13">
        <v>64090.1</v>
      </c>
      <c r="F40" s="13"/>
      <c r="G40" s="13"/>
      <c r="H40" s="13"/>
      <c r="I40" s="13">
        <v>58847.3</v>
      </c>
      <c r="J40" s="13">
        <f t="shared" si="29"/>
        <v>-5242.7999999999956</v>
      </c>
      <c r="K40" s="13">
        <f t="shared" si="1"/>
        <v>12033.100000000006</v>
      </c>
      <c r="L40" s="56">
        <f>I40/E40</f>
        <v>0.91819641411075981</v>
      </c>
      <c r="M40" s="56">
        <f>I40/C40</f>
        <v>1.2570395307406728</v>
      </c>
      <c r="N40" s="1"/>
      <c r="O40" s="76">
        <f t="shared" si="2"/>
        <v>12033.100000000006</v>
      </c>
      <c r="P40" s="77">
        <f t="shared" si="3"/>
        <v>0.25703953074067282</v>
      </c>
    </row>
    <row r="41" spans="1:16" s="57" customFormat="1" ht="15" customHeight="1" x14ac:dyDescent="0.25">
      <c r="A41" s="11" t="s">
        <v>151</v>
      </c>
      <c r="B41" s="8" t="s">
        <v>155</v>
      </c>
      <c r="C41" s="13">
        <f>'[1]Таблица 3'!$I$40</f>
        <v>201298.1</v>
      </c>
      <c r="D41" s="13">
        <v>229239.9</v>
      </c>
      <c r="E41" s="13">
        <v>240609.3</v>
      </c>
      <c r="F41" s="13"/>
      <c r="G41" s="13"/>
      <c r="H41" s="13"/>
      <c r="I41" s="13">
        <v>229863.6</v>
      </c>
      <c r="J41" s="13">
        <f t="shared" si="29"/>
        <v>-10745.699999999983</v>
      </c>
      <c r="K41" s="13">
        <f t="shared" si="1"/>
        <v>28565.5</v>
      </c>
      <c r="L41" s="26">
        <f t="shared" ref="L41:L43" si="30">I41/E41</f>
        <v>0.95533963151050283</v>
      </c>
      <c r="M41" s="26">
        <f t="shared" ref="M41:M43" si="31">I41/C41</f>
        <v>1.1419064561463819</v>
      </c>
      <c r="N41" s="1"/>
      <c r="O41" s="76">
        <f t="shared" si="2"/>
        <v>28565.5</v>
      </c>
      <c r="P41" s="77">
        <f t="shared" si="3"/>
        <v>0.14190645614638189</v>
      </c>
    </row>
    <row r="42" spans="1:16" s="57" customFormat="1" ht="30" customHeight="1" x14ac:dyDescent="0.25">
      <c r="A42" s="11" t="s">
        <v>152</v>
      </c>
      <c r="B42" s="8" t="s">
        <v>156</v>
      </c>
      <c r="C42" s="13">
        <f>'[1]Таблица 3'!$I$41</f>
        <v>2979.7</v>
      </c>
      <c r="D42" s="13">
        <v>2913.1</v>
      </c>
      <c r="E42" s="13">
        <v>3012.6</v>
      </c>
      <c r="F42" s="13"/>
      <c r="G42" s="13"/>
      <c r="H42" s="13"/>
      <c r="I42" s="13">
        <v>2984.3</v>
      </c>
      <c r="J42" s="13">
        <f t="shared" si="29"/>
        <v>-28.299999999999727</v>
      </c>
      <c r="K42" s="13">
        <f t="shared" si="1"/>
        <v>4.6000000000003638</v>
      </c>
      <c r="L42" s="26">
        <f t="shared" si="30"/>
        <v>0.99060612095864042</v>
      </c>
      <c r="M42" s="26">
        <f t="shared" si="31"/>
        <v>1.0015437795751252</v>
      </c>
      <c r="N42" s="1"/>
      <c r="O42" s="76">
        <f t="shared" si="2"/>
        <v>4.6000000000003638</v>
      </c>
      <c r="P42" s="77">
        <f t="shared" si="3"/>
        <v>1.5437795751251347E-3</v>
      </c>
    </row>
    <row r="43" spans="1:16" s="57" customFormat="1" ht="15" customHeight="1" x14ac:dyDescent="0.25">
      <c r="A43" s="11" t="s">
        <v>153</v>
      </c>
      <c r="B43" s="8" t="s">
        <v>157</v>
      </c>
      <c r="C43" s="13">
        <f>'[1]Таблица 3'!$I$42</f>
        <v>17476.8</v>
      </c>
      <c r="D43" s="13">
        <v>15912.1</v>
      </c>
      <c r="E43" s="13">
        <v>16970.7</v>
      </c>
      <c r="F43" s="13"/>
      <c r="G43" s="13"/>
      <c r="H43" s="13"/>
      <c r="I43" s="13">
        <v>16618.8</v>
      </c>
      <c r="J43" s="13">
        <f t="shared" si="29"/>
        <v>-351.90000000000146</v>
      </c>
      <c r="K43" s="13">
        <f t="shared" si="1"/>
        <v>-858</v>
      </c>
      <c r="L43" s="26">
        <f t="shared" si="30"/>
        <v>0.97926426134455258</v>
      </c>
      <c r="M43" s="26">
        <f t="shared" si="31"/>
        <v>0.95090634441087618</v>
      </c>
      <c r="N43" s="1"/>
      <c r="O43" s="76">
        <f t="shared" si="2"/>
        <v>-858</v>
      </c>
      <c r="P43" s="77">
        <f t="shared" si="3"/>
        <v>-4.9093655589123868E-2</v>
      </c>
    </row>
    <row r="44" spans="1:16" s="17" customFormat="1" ht="80.099999999999994" customHeight="1" x14ac:dyDescent="0.2">
      <c r="A44" s="78" t="s">
        <v>93</v>
      </c>
      <c r="B44" s="78" t="s">
        <v>57</v>
      </c>
      <c r="C44" s="78" t="s">
        <v>42</v>
      </c>
      <c r="D44" s="78" t="s">
        <v>252</v>
      </c>
      <c r="E44" s="78" t="s">
        <v>260</v>
      </c>
      <c r="F44" s="78" t="s">
        <v>44</v>
      </c>
      <c r="G44" s="18" t="s">
        <v>41</v>
      </c>
      <c r="H44" s="18" t="s">
        <v>43</v>
      </c>
      <c r="I44" s="78" t="s">
        <v>241</v>
      </c>
      <c r="J44" s="18" t="s">
        <v>43</v>
      </c>
      <c r="K44" s="18" t="s">
        <v>202</v>
      </c>
      <c r="L44" s="18" t="s">
        <v>261</v>
      </c>
      <c r="M44" s="18" t="s">
        <v>48</v>
      </c>
      <c r="N44" s="16"/>
      <c r="O44" s="16"/>
      <c r="P44" s="16"/>
    </row>
    <row r="45" spans="1:16" s="17" customFormat="1" ht="15" customHeight="1" x14ac:dyDescent="0.2">
      <c r="A45" s="78">
        <v>1</v>
      </c>
      <c r="B45" s="78">
        <v>2</v>
      </c>
      <c r="C45" s="78">
        <v>3</v>
      </c>
      <c r="D45" s="78">
        <v>4</v>
      </c>
      <c r="E45" s="18">
        <v>5</v>
      </c>
      <c r="F45" s="18">
        <v>7</v>
      </c>
      <c r="G45" s="18">
        <v>7</v>
      </c>
      <c r="H45" s="18">
        <v>5</v>
      </c>
      <c r="I45" s="18">
        <v>6</v>
      </c>
      <c r="J45" s="18">
        <v>7</v>
      </c>
      <c r="K45" s="18">
        <v>8</v>
      </c>
      <c r="L45" s="18">
        <v>9</v>
      </c>
      <c r="M45" s="18">
        <v>9</v>
      </c>
      <c r="N45" s="16"/>
      <c r="O45" s="16"/>
      <c r="P45" s="16"/>
    </row>
    <row r="46" spans="1:16" s="38" customFormat="1" ht="30" customHeight="1" x14ac:dyDescent="0.25">
      <c r="A46" s="52" t="s">
        <v>158</v>
      </c>
      <c r="B46" s="34" t="s">
        <v>160</v>
      </c>
      <c r="C46" s="35">
        <f>C47</f>
        <v>18564.2</v>
      </c>
      <c r="D46" s="35">
        <f>D47</f>
        <v>14499.1</v>
      </c>
      <c r="E46" s="35">
        <f>E47</f>
        <v>21806.1</v>
      </c>
      <c r="F46" s="35"/>
      <c r="G46" s="35"/>
      <c r="H46" s="35"/>
      <c r="I46" s="35">
        <f>I47</f>
        <v>18800.099999999999</v>
      </c>
      <c r="J46" s="35">
        <f t="shared" ref="J46:J52" si="32">I46-E46</f>
        <v>-3006</v>
      </c>
      <c r="K46" s="35">
        <f t="shared" si="1"/>
        <v>235.89999999999782</v>
      </c>
      <c r="L46" s="36">
        <f>I46/E46</f>
        <v>0.86214866482314578</v>
      </c>
      <c r="M46" s="36">
        <f>I46/C46</f>
        <v>1.0127072537464581</v>
      </c>
      <c r="N46" s="37"/>
      <c r="O46" s="76">
        <f t="shared" si="2"/>
        <v>235.89999999999782</v>
      </c>
      <c r="P46" s="77">
        <f t="shared" si="3"/>
        <v>1.2707253746458119E-2</v>
      </c>
    </row>
    <row r="47" spans="1:16" s="57" customFormat="1" ht="15" customHeight="1" x14ac:dyDescent="0.25">
      <c r="A47" s="11" t="s">
        <v>159</v>
      </c>
      <c r="B47" s="8" t="s">
        <v>161</v>
      </c>
      <c r="C47" s="13">
        <f>'[1]Таблица 3'!$I$46</f>
        <v>18564.2</v>
      </c>
      <c r="D47" s="13">
        <v>14499.1</v>
      </c>
      <c r="E47" s="13">
        <v>21806.1</v>
      </c>
      <c r="F47" s="13"/>
      <c r="G47" s="13"/>
      <c r="H47" s="13"/>
      <c r="I47" s="13">
        <v>18800.099999999999</v>
      </c>
      <c r="J47" s="13">
        <f t="shared" si="32"/>
        <v>-3006</v>
      </c>
      <c r="K47" s="13">
        <f t="shared" si="1"/>
        <v>235.89999999999782</v>
      </c>
      <c r="L47" s="56">
        <f>I47/E47</f>
        <v>0.86214866482314578</v>
      </c>
      <c r="M47" s="56">
        <f>I47/C47</f>
        <v>1.0127072537464581</v>
      </c>
      <c r="N47" s="1"/>
      <c r="O47" s="76">
        <f t="shared" si="2"/>
        <v>235.89999999999782</v>
      </c>
      <c r="P47" s="77">
        <f t="shared" si="3"/>
        <v>1.2707253746458119E-2</v>
      </c>
    </row>
    <row r="48" spans="1:16" s="38" customFormat="1" ht="15" customHeight="1" x14ac:dyDescent="0.25">
      <c r="A48" s="52" t="s">
        <v>162</v>
      </c>
      <c r="B48" s="34" t="s">
        <v>163</v>
      </c>
      <c r="C48" s="35">
        <f>SUM(C49:C53)</f>
        <v>1790</v>
      </c>
      <c r="D48" s="35"/>
      <c r="E48" s="35"/>
      <c r="F48" s="35"/>
      <c r="G48" s="35"/>
      <c r="H48" s="35"/>
      <c r="I48" s="35"/>
      <c r="J48" s="35"/>
      <c r="K48" s="35"/>
      <c r="L48" s="36"/>
      <c r="M48" s="36">
        <f>I48/C48</f>
        <v>0</v>
      </c>
      <c r="N48" s="37"/>
      <c r="O48" s="76">
        <f t="shared" si="2"/>
        <v>-1790</v>
      </c>
      <c r="P48" s="77">
        <f t="shared" si="3"/>
        <v>-1</v>
      </c>
    </row>
    <row r="49" spans="1:16" s="57" customFormat="1" ht="15" hidden="1" customHeight="1" x14ac:dyDescent="0.25">
      <c r="A49" s="11" t="s">
        <v>164</v>
      </c>
      <c r="B49" s="8" t="s">
        <v>170</v>
      </c>
      <c r="C49" s="13"/>
      <c r="D49" s="13"/>
      <c r="E49" s="13"/>
      <c r="F49" s="13"/>
      <c r="G49" s="13"/>
      <c r="H49" s="13"/>
      <c r="I49" s="13"/>
      <c r="J49" s="13">
        <f t="shared" si="32"/>
        <v>0</v>
      </c>
      <c r="K49" s="13">
        <f t="shared" si="1"/>
        <v>0</v>
      </c>
      <c r="L49" s="56"/>
      <c r="M49" s="56" t="e">
        <f>I49/C49</f>
        <v>#DIV/0!</v>
      </c>
      <c r="N49" s="1"/>
      <c r="O49" s="76">
        <f t="shared" si="2"/>
        <v>0</v>
      </c>
      <c r="P49" s="77" t="e">
        <f t="shared" si="3"/>
        <v>#DIV/0!</v>
      </c>
    </row>
    <row r="50" spans="1:16" s="57" customFormat="1" ht="15" hidden="1" customHeight="1" x14ac:dyDescent="0.25">
      <c r="A50" s="11" t="s">
        <v>165</v>
      </c>
      <c r="B50" s="8" t="s">
        <v>171</v>
      </c>
      <c r="C50" s="13"/>
      <c r="D50" s="13"/>
      <c r="E50" s="13"/>
      <c r="F50" s="13"/>
      <c r="G50" s="13"/>
      <c r="H50" s="13"/>
      <c r="I50" s="13"/>
      <c r="J50" s="13">
        <f t="shared" si="32"/>
        <v>0</v>
      </c>
      <c r="K50" s="13">
        <f t="shared" si="1"/>
        <v>0</v>
      </c>
      <c r="L50" s="26"/>
      <c r="M50" s="26" t="e">
        <f t="shared" ref="M50:M53" si="33">I50/C50</f>
        <v>#DIV/0!</v>
      </c>
      <c r="N50" s="1"/>
      <c r="O50" s="76">
        <f t="shared" si="2"/>
        <v>0</v>
      </c>
      <c r="P50" s="77" t="e">
        <f t="shared" si="3"/>
        <v>#DIV/0!</v>
      </c>
    </row>
    <row r="51" spans="1:16" s="57" customFormat="1" ht="15" hidden="1" customHeight="1" x14ac:dyDescent="0.25">
      <c r="A51" s="11" t="s">
        <v>166</v>
      </c>
      <c r="B51" s="8" t="s">
        <v>172</v>
      </c>
      <c r="C51" s="13"/>
      <c r="D51" s="13"/>
      <c r="E51" s="13"/>
      <c r="F51" s="13"/>
      <c r="G51" s="13"/>
      <c r="H51" s="13"/>
      <c r="I51" s="13"/>
      <c r="J51" s="13">
        <f t="shared" si="32"/>
        <v>0</v>
      </c>
      <c r="K51" s="13">
        <f t="shared" si="1"/>
        <v>0</v>
      </c>
      <c r="L51" s="26"/>
      <c r="M51" s="26" t="e">
        <f t="shared" si="33"/>
        <v>#DIV/0!</v>
      </c>
      <c r="N51" s="1"/>
      <c r="O51" s="76">
        <f t="shared" si="2"/>
        <v>0</v>
      </c>
      <c r="P51" s="77" t="e">
        <f t="shared" si="3"/>
        <v>#DIV/0!</v>
      </c>
    </row>
    <row r="52" spans="1:16" s="57" customFormat="1" ht="45" hidden="1" customHeight="1" x14ac:dyDescent="0.25">
      <c r="A52" s="11" t="s">
        <v>167</v>
      </c>
      <c r="B52" s="8" t="s">
        <v>173</v>
      </c>
      <c r="C52" s="13"/>
      <c r="D52" s="13"/>
      <c r="E52" s="13"/>
      <c r="F52" s="13"/>
      <c r="G52" s="13"/>
      <c r="H52" s="13"/>
      <c r="I52" s="13"/>
      <c r="J52" s="13">
        <f t="shared" si="32"/>
        <v>0</v>
      </c>
      <c r="K52" s="13">
        <f t="shared" si="1"/>
        <v>0</v>
      </c>
      <c r="L52" s="26"/>
      <c r="M52" s="26" t="e">
        <f t="shared" si="33"/>
        <v>#DIV/0!</v>
      </c>
      <c r="N52" s="1"/>
      <c r="O52" s="76">
        <f t="shared" si="2"/>
        <v>0</v>
      </c>
      <c r="P52" s="77" t="e">
        <f t="shared" si="3"/>
        <v>#DIV/0!</v>
      </c>
    </row>
    <row r="53" spans="1:16" s="57" customFormat="1" ht="15" customHeight="1" x14ac:dyDescent="0.25">
      <c r="A53" s="11" t="s">
        <v>168</v>
      </c>
      <c r="B53" s="8" t="s">
        <v>169</v>
      </c>
      <c r="C53" s="13">
        <f>'[1]Таблица 3'!$I$52</f>
        <v>1790</v>
      </c>
      <c r="D53" s="13"/>
      <c r="E53" s="13"/>
      <c r="F53" s="13"/>
      <c r="G53" s="13"/>
      <c r="H53" s="13"/>
      <c r="I53" s="13"/>
      <c r="J53" s="13"/>
      <c r="K53" s="13"/>
      <c r="L53" s="26"/>
      <c r="M53" s="26">
        <f t="shared" si="33"/>
        <v>0</v>
      </c>
      <c r="N53" s="1"/>
      <c r="O53" s="76">
        <f t="shared" si="2"/>
        <v>-1790</v>
      </c>
      <c r="P53" s="77">
        <f t="shared" si="3"/>
        <v>-1</v>
      </c>
    </row>
    <row r="54" spans="1:16" s="38" customFormat="1" ht="15" customHeight="1" x14ac:dyDescent="0.25">
      <c r="A54" s="52" t="s">
        <v>175</v>
      </c>
      <c r="B54" s="34" t="s">
        <v>174</v>
      </c>
      <c r="C54" s="35">
        <f>SUM(C55:C59)</f>
        <v>73646</v>
      </c>
      <c r="D54" s="35">
        <f>SUM(D55:D59)</f>
        <v>68367.199999999997</v>
      </c>
      <c r="E54" s="35">
        <f>SUM(E55:E59)</f>
        <v>74987.8</v>
      </c>
      <c r="F54" s="35"/>
      <c r="G54" s="35"/>
      <c r="H54" s="35"/>
      <c r="I54" s="35">
        <f>SUM(I55:I59)</f>
        <v>67730.599999999991</v>
      </c>
      <c r="J54" s="35">
        <f t="shared" ref="J54:J62" si="34">I54-E54</f>
        <v>-7257.2000000000116</v>
      </c>
      <c r="K54" s="35">
        <f t="shared" si="1"/>
        <v>-5915.4000000000087</v>
      </c>
      <c r="L54" s="36">
        <f>I54/E54</f>
        <v>0.90322159071208896</v>
      </c>
      <c r="M54" s="36">
        <f>I54/C54</f>
        <v>0.91967791869212168</v>
      </c>
      <c r="N54" s="37"/>
      <c r="O54" s="76">
        <f t="shared" si="2"/>
        <v>-5915.4000000000087</v>
      </c>
      <c r="P54" s="77">
        <f t="shared" si="3"/>
        <v>-8.0322081307878351E-2</v>
      </c>
    </row>
    <row r="55" spans="1:16" s="57" customFormat="1" ht="15" customHeight="1" x14ac:dyDescent="0.25">
      <c r="A55" s="11" t="s">
        <v>176</v>
      </c>
      <c r="B55" s="8" t="s">
        <v>181</v>
      </c>
      <c r="C55" s="13">
        <f>'[1]Таблица 3'!$I$54</f>
        <v>554.6</v>
      </c>
      <c r="D55" s="13">
        <v>724.3</v>
      </c>
      <c r="E55" s="13">
        <v>736.3</v>
      </c>
      <c r="F55" s="13"/>
      <c r="G55" s="13"/>
      <c r="H55" s="13"/>
      <c r="I55" s="21">
        <v>704.1</v>
      </c>
      <c r="J55" s="13">
        <f t="shared" si="34"/>
        <v>-32.199999999999932</v>
      </c>
      <c r="K55" s="13">
        <f t="shared" si="1"/>
        <v>149.5</v>
      </c>
      <c r="L55" s="56">
        <f>I55/E55</f>
        <v>0.95626782561455936</v>
      </c>
      <c r="M55" s="56">
        <f>I55/C55</f>
        <v>1.2695636494771005</v>
      </c>
      <c r="N55" s="1"/>
      <c r="O55" s="76">
        <f t="shared" si="2"/>
        <v>149.5</v>
      </c>
      <c r="P55" s="77">
        <f t="shared" si="3"/>
        <v>0.2695636494771006</v>
      </c>
    </row>
    <row r="56" spans="1:16" s="57" customFormat="1" ht="15" customHeight="1" x14ac:dyDescent="0.25">
      <c r="A56" s="11" t="s">
        <v>177</v>
      </c>
      <c r="B56" s="8" t="s">
        <v>182</v>
      </c>
      <c r="C56" s="13">
        <f>'[1]Таблица 3'!$I$55</f>
        <v>15756.2</v>
      </c>
      <c r="D56" s="13">
        <v>16148.8</v>
      </c>
      <c r="E56" s="13">
        <v>17248.8</v>
      </c>
      <c r="F56" s="13"/>
      <c r="G56" s="13"/>
      <c r="H56" s="13"/>
      <c r="I56" s="13">
        <f>E56</f>
        <v>17248.8</v>
      </c>
      <c r="J56" s="13">
        <f t="shared" si="34"/>
        <v>0</v>
      </c>
      <c r="K56" s="13">
        <f t="shared" si="1"/>
        <v>1492.5999999999985</v>
      </c>
      <c r="L56" s="26">
        <f t="shared" ref="L56:L59" si="35">I56/E56</f>
        <v>1</v>
      </c>
      <c r="M56" s="26">
        <f t="shared" ref="M56:M59" si="36">I56/C56</f>
        <v>1.0947309630494662</v>
      </c>
      <c r="N56" s="1"/>
      <c r="O56" s="76">
        <f t="shared" si="2"/>
        <v>1492.5999999999985</v>
      </c>
      <c r="P56" s="77">
        <f t="shared" si="3"/>
        <v>9.4730963049466141E-2</v>
      </c>
    </row>
    <row r="57" spans="1:16" s="57" customFormat="1" ht="15" customHeight="1" x14ac:dyDescent="0.25">
      <c r="A57" s="11" t="s">
        <v>178</v>
      </c>
      <c r="B57" s="8" t="s">
        <v>184</v>
      </c>
      <c r="C57" s="13">
        <f>'[1]Таблица 3'!$I$56</f>
        <v>35582</v>
      </c>
      <c r="D57" s="13">
        <v>25060.799999999999</v>
      </c>
      <c r="E57" s="13">
        <v>28615.9</v>
      </c>
      <c r="F57" s="13"/>
      <c r="G57" s="13"/>
      <c r="H57" s="13"/>
      <c r="I57" s="13">
        <v>22284.7</v>
      </c>
      <c r="J57" s="13">
        <f t="shared" si="34"/>
        <v>-6331.2000000000007</v>
      </c>
      <c r="K57" s="13">
        <f t="shared" si="1"/>
        <v>-13297.3</v>
      </c>
      <c r="L57" s="26">
        <f t="shared" si="35"/>
        <v>0.77875237193308611</v>
      </c>
      <c r="M57" s="26">
        <f t="shared" si="36"/>
        <v>0.62629138328368283</v>
      </c>
      <c r="N57" s="1"/>
      <c r="O57" s="76">
        <f t="shared" si="2"/>
        <v>-13297.3</v>
      </c>
      <c r="P57" s="77">
        <f t="shared" si="3"/>
        <v>-0.37370861671631722</v>
      </c>
    </row>
    <row r="58" spans="1:16" s="57" customFormat="1" ht="15" customHeight="1" x14ac:dyDescent="0.25">
      <c r="A58" s="11" t="s">
        <v>179</v>
      </c>
      <c r="B58" s="8" t="s">
        <v>183</v>
      </c>
      <c r="C58" s="13">
        <f>'[1]Таблица 3'!$I$57</f>
        <v>21573.200000000001</v>
      </c>
      <c r="D58" s="13">
        <v>26104.6</v>
      </c>
      <c r="E58" s="13">
        <v>28002.3</v>
      </c>
      <c r="F58" s="13"/>
      <c r="G58" s="13"/>
      <c r="H58" s="13"/>
      <c r="I58" s="13">
        <v>27215.8</v>
      </c>
      <c r="J58" s="13">
        <f t="shared" si="34"/>
        <v>-786.5</v>
      </c>
      <c r="K58" s="13">
        <f t="shared" si="1"/>
        <v>5642.5999999999985</v>
      </c>
      <c r="L58" s="26">
        <f t="shared" si="35"/>
        <v>0.9719130214303825</v>
      </c>
      <c r="M58" s="26">
        <f t="shared" si="36"/>
        <v>1.2615560046724639</v>
      </c>
      <c r="N58" s="1"/>
      <c r="O58" s="76">
        <f t="shared" si="2"/>
        <v>5642.5999999999985</v>
      </c>
      <c r="P58" s="77">
        <f t="shared" si="3"/>
        <v>0.26155600467246393</v>
      </c>
    </row>
    <row r="59" spans="1:16" s="57" customFormat="1" ht="30" customHeight="1" x14ac:dyDescent="0.25">
      <c r="A59" s="11" t="s">
        <v>180</v>
      </c>
      <c r="B59" s="8" t="s">
        <v>185</v>
      </c>
      <c r="C59" s="13">
        <f>'[1]Таблица 3'!$I$58</f>
        <v>180</v>
      </c>
      <c r="D59" s="13">
        <v>328.7</v>
      </c>
      <c r="E59" s="13">
        <v>384.5</v>
      </c>
      <c r="F59" s="13"/>
      <c r="G59" s="13"/>
      <c r="H59" s="13"/>
      <c r="I59" s="13">
        <v>277.2</v>
      </c>
      <c r="J59" s="13">
        <f t="shared" si="34"/>
        <v>-107.30000000000001</v>
      </c>
      <c r="K59" s="13">
        <f t="shared" si="1"/>
        <v>97.199999999999989</v>
      </c>
      <c r="L59" s="26">
        <f t="shared" si="35"/>
        <v>0.7209362808842652</v>
      </c>
      <c r="M59" s="26">
        <f t="shared" si="36"/>
        <v>1.54</v>
      </c>
      <c r="N59" s="1"/>
      <c r="O59" s="76">
        <f t="shared" si="2"/>
        <v>97.199999999999989</v>
      </c>
      <c r="P59" s="77">
        <f t="shared" si="3"/>
        <v>0.53999999999999992</v>
      </c>
    </row>
    <row r="60" spans="1:16" s="38" customFormat="1" ht="30" customHeight="1" x14ac:dyDescent="0.25">
      <c r="A60" s="52" t="s">
        <v>186</v>
      </c>
      <c r="B60" s="34" t="s">
        <v>189</v>
      </c>
      <c r="C60" s="35">
        <f>SUM(C61:C62)</f>
        <v>3560.1000000000004</v>
      </c>
      <c r="D60" s="35">
        <f>SUM(D61:D62)</f>
        <v>2793.7</v>
      </c>
      <c r="E60" s="35">
        <f>SUM(E61:E62)</f>
        <v>2821.2</v>
      </c>
      <c r="F60" s="35"/>
      <c r="G60" s="35"/>
      <c r="H60" s="35"/>
      <c r="I60" s="35">
        <f>SUM(I61:I62)</f>
        <v>2821.2</v>
      </c>
      <c r="J60" s="35">
        <f t="shared" si="34"/>
        <v>0</v>
      </c>
      <c r="K60" s="35">
        <f t="shared" si="1"/>
        <v>-738.90000000000055</v>
      </c>
      <c r="L60" s="36">
        <f>I60/E60</f>
        <v>1</v>
      </c>
      <c r="M60" s="36">
        <f>I60/C60</f>
        <v>0.79244965029072201</v>
      </c>
      <c r="N60" s="37"/>
      <c r="O60" s="76">
        <f t="shared" si="2"/>
        <v>-738.90000000000055</v>
      </c>
      <c r="P60" s="77">
        <f t="shared" si="3"/>
        <v>-0.20755034970927796</v>
      </c>
    </row>
    <row r="61" spans="1:16" s="57" customFormat="1" ht="15" customHeight="1" x14ac:dyDescent="0.25">
      <c r="A61" s="29" t="s">
        <v>187</v>
      </c>
      <c r="B61" s="60" t="s">
        <v>190</v>
      </c>
      <c r="C61" s="59">
        <f>'[1]Таблица 3'!$I$60</f>
        <v>2210.9</v>
      </c>
      <c r="D61" s="59">
        <v>2043.7</v>
      </c>
      <c r="E61" s="59">
        <v>2071.1999999999998</v>
      </c>
      <c r="F61" s="59"/>
      <c r="G61" s="13"/>
      <c r="H61" s="13"/>
      <c r="I61" s="59">
        <f>E61</f>
        <v>2071.1999999999998</v>
      </c>
      <c r="J61" s="13">
        <f t="shared" si="34"/>
        <v>0</v>
      </c>
      <c r="K61" s="13">
        <f t="shared" si="1"/>
        <v>-139.70000000000027</v>
      </c>
      <c r="L61" s="56">
        <f>I61/E61</f>
        <v>1</v>
      </c>
      <c r="M61" s="56">
        <f>I61/C61</f>
        <v>0.936813062553711</v>
      </c>
      <c r="N61" s="1"/>
      <c r="O61" s="76">
        <f t="shared" si="2"/>
        <v>-139.70000000000027</v>
      </c>
      <c r="P61" s="77">
        <f t="shared" si="3"/>
        <v>-6.3186937446288963E-2</v>
      </c>
    </row>
    <row r="62" spans="1:16" s="57" customFormat="1" ht="15" customHeight="1" x14ac:dyDescent="0.25">
      <c r="A62" s="29" t="s">
        <v>188</v>
      </c>
      <c r="B62" s="60" t="s">
        <v>191</v>
      </c>
      <c r="C62" s="59">
        <f>'[1]Таблица 3'!$I$61</f>
        <v>1349.2</v>
      </c>
      <c r="D62" s="59">
        <v>750</v>
      </c>
      <c r="E62" s="59">
        <f>D62</f>
        <v>750</v>
      </c>
      <c r="F62" s="59"/>
      <c r="G62" s="13"/>
      <c r="H62" s="13"/>
      <c r="I62" s="59">
        <f>E62</f>
        <v>750</v>
      </c>
      <c r="J62" s="13">
        <f t="shared" si="34"/>
        <v>0</v>
      </c>
      <c r="K62" s="13">
        <f t="shared" si="1"/>
        <v>-599.20000000000005</v>
      </c>
      <c r="L62" s="26">
        <f t="shared" ref="L62" si="37">I62/E62</f>
        <v>1</v>
      </c>
      <c r="M62" s="26">
        <f t="shared" ref="M62" si="38">I62/C62</f>
        <v>0.5558849688704417</v>
      </c>
      <c r="N62" s="1"/>
      <c r="O62" s="76">
        <f t="shared" si="2"/>
        <v>-599.20000000000005</v>
      </c>
      <c r="P62" s="77">
        <f t="shared" si="3"/>
        <v>-0.4441150311295583</v>
      </c>
    </row>
    <row r="63" spans="1:16" s="38" customFormat="1" ht="75" customHeight="1" x14ac:dyDescent="0.25">
      <c r="A63" s="52" t="s">
        <v>192</v>
      </c>
      <c r="B63" s="34" t="s">
        <v>196</v>
      </c>
      <c r="C63" s="35">
        <f>SUM(C64:C65)</f>
        <v>93313</v>
      </c>
      <c r="D63" s="35">
        <f>SUM(D64:D65)</f>
        <v>83565.600000000006</v>
      </c>
      <c r="E63" s="35">
        <f>SUM(E64:E65)</f>
        <v>105602.6</v>
      </c>
      <c r="F63" s="35"/>
      <c r="G63" s="35"/>
      <c r="H63" s="35"/>
      <c r="I63" s="35">
        <f>SUM(I64:I65)</f>
        <v>105559.90000000001</v>
      </c>
      <c r="J63" s="35">
        <f t="shared" ref="J63:J65" si="39">I63-E63</f>
        <v>-42.69999999999709</v>
      </c>
      <c r="K63" s="35">
        <f t="shared" si="1"/>
        <v>12246.900000000009</v>
      </c>
      <c r="L63" s="36">
        <f>I63/E63</f>
        <v>0.99959565389488514</v>
      </c>
      <c r="M63" s="36">
        <f>I63/C63</f>
        <v>1.1312453784574497</v>
      </c>
      <c r="N63" s="37"/>
      <c r="O63" s="76">
        <f t="shared" si="2"/>
        <v>12246.900000000009</v>
      </c>
      <c r="P63" s="77">
        <f t="shared" si="3"/>
        <v>0.13124537845744974</v>
      </c>
    </row>
    <row r="64" spans="1:16" s="57" customFormat="1" ht="45" customHeight="1" x14ac:dyDescent="0.25">
      <c r="A64" s="29" t="s">
        <v>193</v>
      </c>
      <c r="B64" s="60" t="s">
        <v>195</v>
      </c>
      <c r="C64" s="59">
        <f>'[1]Таблица 3'!$I$63</f>
        <v>79166.3</v>
      </c>
      <c r="D64" s="59">
        <v>83565.600000000006</v>
      </c>
      <c r="E64" s="59">
        <f>D64</f>
        <v>83565.600000000006</v>
      </c>
      <c r="F64" s="59"/>
      <c r="G64" s="13"/>
      <c r="H64" s="13"/>
      <c r="I64" s="59">
        <f>E64</f>
        <v>83565.600000000006</v>
      </c>
      <c r="J64" s="13">
        <f t="shared" si="39"/>
        <v>0</v>
      </c>
      <c r="K64" s="13">
        <f t="shared" si="1"/>
        <v>4399.3000000000029</v>
      </c>
      <c r="L64" s="56">
        <f>I64/E64</f>
        <v>1</v>
      </c>
      <c r="M64" s="56">
        <f>I64/C64</f>
        <v>1.0555703626416797</v>
      </c>
      <c r="N64" s="1"/>
      <c r="O64" s="76">
        <f t="shared" si="2"/>
        <v>4399.3000000000029</v>
      </c>
      <c r="P64" s="77">
        <f t="shared" si="3"/>
        <v>5.5570362641679638E-2</v>
      </c>
    </row>
    <row r="65" spans="1:16" s="57" customFormat="1" ht="30" customHeight="1" x14ac:dyDescent="0.25">
      <c r="A65" s="29" t="s">
        <v>194</v>
      </c>
      <c r="B65" s="60" t="s">
        <v>197</v>
      </c>
      <c r="C65" s="59">
        <f>'[1]Таблица 3'!$I$64</f>
        <v>14146.7</v>
      </c>
      <c r="D65" s="59"/>
      <c r="E65" s="59">
        <v>22037</v>
      </c>
      <c r="F65" s="59"/>
      <c r="G65" s="13"/>
      <c r="H65" s="13"/>
      <c r="I65" s="80">
        <v>21994.3</v>
      </c>
      <c r="J65" s="13">
        <f t="shared" si="39"/>
        <v>-42.700000000000728</v>
      </c>
      <c r="K65" s="13">
        <f t="shared" si="1"/>
        <v>7847.5999999999985</v>
      </c>
      <c r="L65" s="26">
        <f t="shared" ref="L65" si="40">I65/E65</f>
        <v>0.99806234968462126</v>
      </c>
      <c r="M65" s="26">
        <f t="shared" ref="M65" si="41">I65/C65</f>
        <v>1.5547300783928406</v>
      </c>
      <c r="N65" s="1"/>
      <c r="O65" s="76">
        <f t="shared" si="2"/>
        <v>7847.5999999999985</v>
      </c>
      <c r="P65" s="77">
        <f t="shared" si="3"/>
        <v>0.55473007839284061</v>
      </c>
    </row>
  </sheetData>
  <mergeCells count="3">
    <mergeCell ref="A3:M3"/>
    <mergeCell ref="K5:M5"/>
    <mergeCell ref="J1:M1"/>
  </mergeCells>
  <pageMargins left="0.78740157480314965" right="0.39370078740157483" top="0.39370078740157483" bottom="0.59055118110236227" header="0.31496062992125984" footer="0.31496062992125984"/>
  <pageSetup paperSize="9" scale="73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defaultRowHeight="15" x14ac:dyDescent="0.25"/>
  <cols>
    <col min="1" max="1" width="16.7109375" style="55" customWidth="1"/>
    <col min="2" max="3" width="11.7109375" customWidth="1"/>
    <col min="4" max="4" width="11.28515625" hidden="1" customWidth="1"/>
    <col min="5" max="6" width="10.7109375" hidden="1" customWidth="1"/>
    <col min="7" max="8" width="11.7109375" customWidth="1"/>
    <col min="9" max="9" width="10.7109375" customWidth="1"/>
    <col min="10" max="10" width="10.28515625" customWidth="1"/>
    <col min="11" max="11" width="10.28515625" hidden="1" customWidth="1"/>
    <col min="12" max="14" width="10.7109375" customWidth="1"/>
  </cols>
  <sheetData>
    <row r="1" spans="1:14" ht="15.75" customHeight="1" x14ac:dyDescent="0.25">
      <c r="A1" s="20"/>
      <c r="B1" s="1"/>
      <c r="C1" s="1"/>
      <c r="D1" s="1"/>
      <c r="E1" s="1"/>
      <c r="F1" s="1"/>
      <c r="G1" s="1"/>
      <c r="H1" s="90" t="s">
        <v>203</v>
      </c>
      <c r="I1" s="90"/>
      <c r="J1" s="90"/>
      <c r="K1" s="90"/>
      <c r="L1" s="1"/>
      <c r="M1" s="1"/>
      <c r="N1" s="1"/>
    </row>
    <row r="2" spans="1:14" ht="11.25" customHeight="1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6" customHeight="1" x14ac:dyDescent="0.25">
      <c r="A3" s="91" t="s">
        <v>238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"/>
      <c r="M3" s="1"/>
      <c r="N3" s="1"/>
    </row>
    <row r="4" spans="1:14" ht="9" customHeight="1" x14ac:dyDescent="0.25">
      <c r="A4" s="2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" customFormat="1" ht="20.100000000000001" customHeight="1" x14ac:dyDescent="0.2">
      <c r="A5" s="53"/>
      <c r="B5" s="2"/>
      <c r="C5" s="2"/>
      <c r="D5" s="2"/>
      <c r="E5" s="2"/>
      <c r="F5" s="2"/>
      <c r="G5" s="2"/>
      <c r="H5" s="2"/>
      <c r="I5" s="89" t="s">
        <v>235</v>
      </c>
      <c r="J5" s="89"/>
      <c r="K5" s="89"/>
      <c r="L5" s="2"/>
      <c r="M5" s="2"/>
      <c r="N5" s="2"/>
    </row>
    <row r="6" spans="1:14" s="17" customFormat="1" ht="75" customHeight="1" x14ac:dyDescent="0.2">
      <c r="A6" s="69" t="s">
        <v>216</v>
      </c>
      <c r="B6" s="69" t="s">
        <v>239</v>
      </c>
      <c r="C6" s="69" t="s">
        <v>240</v>
      </c>
      <c r="D6" s="69" t="s">
        <v>44</v>
      </c>
      <c r="E6" s="18" t="s">
        <v>41</v>
      </c>
      <c r="F6" s="18" t="s">
        <v>43</v>
      </c>
      <c r="G6" s="69" t="s">
        <v>241</v>
      </c>
      <c r="H6" s="18" t="s">
        <v>234</v>
      </c>
      <c r="I6" s="18" t="s">
        <v>207</v>
      </c>
      <c r="J6" s="18" t="s">
        <v>242</v>
      </c>
      <c r="K6" s="18" t="s">
        <v>48</v>
      </c>
      <c r="L6" s="16"/>
      <c r="M6" s="16"/>
      <c r="N6" s="16"/>
    </row>
    <row r="7" spans="1:14" s="17" customFormat="1" ht="15" customHeight="1" x14ac:dyDescent="0.2">
      <c r="A7" s="69">
        <v>1</v>
      </c>
      <c r="B7" s="69">
        <v>2</v>
      </c>
      <c r="C7" s="18">
        <v>3</v>
      </c>
      <c r="D7" s="18">
        <v>7</v>
      </c>
      <c r="E7" s="18">
        <v>7</v>
      </c>
      <c r="F7" s="18">
        <v>5</v>
      </c>
      <c r="G7" s="18">
        <v>4</v>
      </c>
      <c r="H7" s="18">
        <v>5</v>
      </c>
      <c r="I7" s="18">
        <v>6</v>
      </c>
      <c r="J7" s="18">
        <v>7</v>
      </c>
      <c r="K7" s="18">
        <v>9</v>
      </c>
      <c r="L7" s="16"/>
      <c r="M7" s="16"/>
      <c r="N7" s="16"/>
    </row>
    <row r="8" spans="1:14" s="57" customFormat="1" ht="24.95" customHeight="1" x14ac:dyDescent="0.25">
      <c r="A8" s="11" t="s">
        <v>217</v>
      </c>
      <c r="B8" s="72">
        <v>181687.7</v>
      </c>
      <c r="C8" s="81">
        <v>201707.7</v>
      </c>
      <c r="D8" s="81"/>
      <c r="E8" s="81"/>
      <c r="F8" s="81"/>
      <c r="G8" s="81">
        <v>199394.1</v>
      </c>
      <c r="H8" s="72">
        <f>C8-B8</f>
        <v>20020</v>
      </c>
      <c r="I8" s="72">
        <f>G8-C8</f>
        <v>-2313.6000000000058</v>
      </c>
      <c r="J8" s="74">
        <f>G8/C8</f>
        <v>0.98852993713180015</v>
      </c>
      <c r="K8" s="56" t="e">
        <f>G8/#REF!</f>
        <v>#REF!</v>
      </c>
      <c r="L8" s="1"/>
      <c r="M8" s="1"/>
      <c r="N8" s="1"/>
    </row>
    <row r="9" spans="1:14" s="57" customFormat="1" ht="24.95" customHeight="1" x14ac:dyDescent="0.25">
      <c r="A9" s="11" t="s">
        <v>218</v>
      </c>
      <c r="B9" s="72">
        <v>904.5</v>
      </c>
      <c r="C9" s="81">
        <v>654.20000000000005</v>
      </c>
      <c r="D9" s="81"/>
      <c r="E9" s="81"/>
      <c r="F9" s="81"/>
      <c r="G9" s="81">
        <v>563.5</v>
      </c>
      <c r="H9" s="72">
        <f t="shared" ref="H9:H24" si="0">C9-B9</f>
        <v>-250.29999999999995</v>
      </c>
      <c r="I9" s="72">
        <f t="shared" ref="I9:I24" si="1">G9-C9</f>
        <v>-90.700000000000045</v>
      </c>
      <c r="J9" s="74">
        <f t="shared" ref="J9:J14" si="2">G9/C9</f>
        <v>0.86135738306328336</v>
      </c>
      <c r="K9" s="26" t="e">
        <f>G9/#REF!</f>
        <v>#REF!</v>
      </c>
      <c r="L9" s="1"/>
      <c r="M9" s="1"/>
      <c r="N9" s="1"/>
    </row>
    <row r="10" spans="1:14" s="57" customFormat="1" ht="24.95" customHeight="1" x14ac:dyDescent="0.25">
      <c r="A10" s="11" t="s">
        <v>219</v>
      </c>
      <c r="B10" s="72">
        <v>54775.8</v>
      </c>
      <c r="C10" s="81">
        <v>59238.8</v>
      </c>
      <c r="D10" s="81"/>
      <c r="E10" s="81"/>
      <c r="F10" s="81"/>
      <c r="G10" s="81">
        <v>58465.4</v>
      </c>
      <c r="H10" s="72">
        <f t="shared" si="0"/>
        <v>4463</v>
      </c>
      <c r="I10" s="72">
        <f t="shared" si="1"/>
        <v>-773.40000000000146</v>
      </c>
      <c r="J10" s="74">
        <f t="shared" si="2"/>
        <v>0.98694436754289416</v>
      </c>
      <c r="K10" s="26" t="e">
        <f>G10/#REF!</f>
        <v>#REF!</v>
      </c>
      <c r="L10" s="1"/>
      <c r="M10" s="1"/>
      <c r="N10" s="1"/>
    </row>
    <row r="11" spans="1:14" s="57" customFormat="1" ht="24.95" customHeight="1" x14ac:dyDescent="0.25">
      <c r="A11" s="11" t="s">
        <v>220</v>
      </c>
      <c r="B11" s="72">
        <v>2359.1</v>
      </c>
      <c r="C11" s="81">
        <v>2158.3000000000002</v>
      </c>
      <c r="D11" s="81"/>
      <c r="E11" s="81"/>
      <c r="F11" s="81"/>
      <c r="G11" s="81">
        <v>2091.9</v>
      </c>
      <c r="H11" s="72">
        <f t="shared" si="0"/>
        <v>-200.79999999999973</v>
      </c>
      <c r="I11" s="72">
        <f t="shared" si="1"/>
        <v>-66.400000000000091</v>
      </c>
      <c r="J11" s="74">
        <f t="shared" si="2"/>
        <v>0.96923504610109801</v>
      </c>
      <c r="K11" s="26"/>
      <c r="L11" s="1"/>
      <c r="M11" s="1"/>
      <c r="N11" s="1"/>
    </row>
    <row r="12" spans="1:14" s="57" customFormat="1" ht="24.95" customHeight="1" x14ac:dyDescent="0.25">
      <c r="A12" s="11" t="s">
        <v>221</v>
      </c>
      <c r="B12" s="72">
        <v>398.5</v>
      </c>
      <c r="C12" s="81">
        <v>404.2</v>
      </c>
      <c r="D12" s="81"/>
      <c r="E12" s="81"/>
      <c r="F12" s="81"/>
      <c r="G12" s="81">
        <v>355.2</v>
      </c>
      <c r="H12" s="72">
        <f t="shared" si="0"/>
        <v>5.6999999999999886</v>
      </c>
      <c r="I12" s="72">
        <f t="shared" si="1"/>
        <v>-49</v>
      </c>
      <c r="J12" s="74">
        <f t="shared" si="2"/>
        <v>0.87877288471053938</v>
      </c>
      <c r="K12" s="26" t="e">
        <f>G12/#REF!</f>
        <v>#REF!</v>
      </c>
      <c r="L12" s="1"/>
      <c r="M12" s="1"/>
      <c r="N12" s="1"/>
    </row>
    <row r="13" spans="1:14" s="57" customFormat="1" ht="24.95" customHeight="1" x14ac:dyDescent="0.25">
      <c r="A13" s="11" t="s">
        <v>222</v>
      </c>
      <c r="B13" s="72">
        <v>22216.5</v>
      </c>
      <c r="C13" s="81">
        <v>19202.2</v>
      </c>
      <c r="D13" s="81"/>
      <c r="E13" s="81"/>
      <c r="F13" s="81"/>
      <c r="G13" s="81">
        <v>18865.2</v>
      </c>
      <c r="H13" s="72">
        <f t="shared" si="0"/>
        <v>-3014.2999999999993</v>
      </c>
      <c r="I13" s="72">
        <f t="shared" si="1"/>
        <v>-337</v>
      </c>
      <c r="J13" s="74">
        <f t="shared" si="2"/>
        <v>0.98244992761246108</v>
      </c>
      <c r="K13" s="26" t="e">
        <f>G13/#REF!</f>
        <v>#REF!</v>
      </c>
      <c r="L13" s="1"/>
      <c r="M13" s="1"/>
      <c r="N13" s="1"/>
    </row>
    <row r="14" spans="1:14" s="57" customFormat="1" ht="24.95" customHeight="1" x14ac:dyDescent="0.25">
      <c r="A14" s="11" t="s">
        <v>223</v>
      </c>
      <c r="B14" s="72">
        <v>901.3</v>
      </c>
      <c r="C14" s="81">
        <v>569.20000000000005</v>
      </c>
      <c r="D14" s="81"/>
      <c r="E14" s="81"/>
      <c r="F14" s="81"/>
      <c r="G14" s="81">
        <v>528</v>
      </c>
      <c r="H14" s="72">
        <f t="shared" si="0"/>
        <v>-332.09999999999991</v>
      </c>
      <c r="I14" s="72">
        <f t="shared" si="1"/>
        <v>-41.200000000000045</v>
      </c>
      <c r="J14" s="74">
        <f t="shared" si="2"/>
        <v>0.92761770906535479</v>
      </c>
      <c r="K14" s="26" t="e">
        <f>G14/#REF!</f>
        <v>#REF!</v>
      </c>
      <c r="L14" s="1"/>
      <c r="M14" s="1"/>
      <c r="N14" s="1"/>
    </row>
    <row r="15" spans="1:14" s="57" customFormat="1" ht="24.95" customHeight="1" x14ac:dyDescent="0.25">
      <c r="A15" s="11" t="s">
        <v>224</v>
      </c>
      <c r="B15" s="72">
        <v>9286</v>
      </c>
      <c r="C15" s="81">
        <v>13584.2</v>
      </c>
      <c r="D15" s="82"/>
      <c r="E15" s="81"/>
      <c r="F15" s="81"/>
      <c r="G15" s="81">
        <v>10504.1</v>
      </c>
      <c r="H15" s="72">
        <f t="shared" si="0"/>
        <v>4298.2000000000007</v>
      </c>
      <c r="I15" s="72">
        <f t="shared" si="1"/>
        <v>-3080.1000000000004</v>
      </c>
      <c r="J15" s="74">
        <f>G15/C15</f>
        <v>0.77325863871262202</v>
      </c>
      <c r="K15" s="56" t="e">
        <f>G15/#REF!</f>
        <v>#REF!</v>
      </c>
      <c r="L15" s="1"/>
      <c r="M15" s="1"/>
      <c r="N15" s="1"/>
    </row>
    <row r="16" spans="1:14" s="57" customFormat="1" ht="24.95" customHeight="1" x14ac:dyDescent="0.25">
      <c r="A16" s="11" t="s">
        <v>225</v>
      </c>
      <c r="B16" s="72">
        <v>22102</v>
      </c>
      <c r="C16" s="81">
        <v>22966.799999999999</v>
      </c>
      <c r="D16" s="82"/>
      <c r="E16" s="81"/>
      <c r="F16" s="81"/>
      <c r="G16" s="81">
        <v>20229.599999999999</v>
      </c>
      <c r="H16" s="72">
        <f t="shared" si="0"/>
        <v>864.79999999999927</v>
      </c>
      <c r="I16" s="72">
        <f t="shared" si="1"/>
        <v>-2737.2000000000007</v>
      </c>
      <c r="J16" s="74">
        <f t="shared" ref="J16:J17" si="3">G16/C16</f>
        <v>0.88081926955431311</v>
      </c>
      <c r="K16" s="26" t="e">
        <f>G16/#REF!</f>
        <v>#REF!</v>
      </c>
      <c r="L16" s="1"/>
      <c r="M16" s="1"/>
      <c r="N16" s="1"/>
    </row>
    <row r="17" spans="1:14" s="57" customFormat="1" ht="24.95" customHeight="1" x14ac:dyDescent="0.25">
      <c r="A17" s="11" t="s">
        <v>226</v>
      </c>
      <c r="B17" s="72">
        <v>45741.8</v>
      </c>
      <c r="C17" s="81">
        <v>51236.2</v>
      </c>
      <c r="D17" s="81"/>
      <c r="E17" s="81"/>
      <c r="F17" s="81"/>
      <c r="G17" s="81">
        <v>47065</v>
      </c>
      <c r="H17" s="72">
        <f t="shared" si="0"/>
        <v>5494.3999999999942</v>
      </c>
      <c r="I17" s="72">
        <f t="shared" si="1"/>
        <v>-4171.1999999999971</v>
      </c>
      <c r="J17" s="74">
        <f t="shared" si="3"/>
        <v>0.9185888102552493</v>
      </c>
      <c r="K17" s="56" t="e">
        <f>G17/#REF!</f>
        <v>#REF!</v>
      </c>
      <c r="L17" s="1"/>
      <c r="M17" s="1"/>
      <c r="N17" s="1"/>
    </row>
    <row r="18" spans="1:14" s="57" customFormat="1" ht="24.95" customHeight="1" x14ac:dyDescent="0.25">
      <c r="A18" s="11" t="s">
        <v>227</v>
      </c>
      <c r="B18" s="72">
        <v>3488.5</v>
      </c>
      <c r="C18" s="81">
        <v>3728.9</v>
      </c>
      <c r="D18" s="81"/>
      <c r="E18" s="81"/>
      <c r="F18" s="81"/>
      <c r="G18" s="81">
        <v>3613.9</v>
      </c>
      <c r="H18" s="72">
        <f t="shared" si="0"/>
        <v>240.40000000000009</v>
      </c>
      <c r="I18" s="72">
        <f t="shared" si="1"/>
        <v>-115</v>
      </c>
      <c r="J18" s="74">
        <f t="shared" ref="J18" si="4">G18/C18</f>
        <v>0.96915980584086459</v>
      </c>
      <c r="K18" s="26" t="e">
        <f>G18/#REF!</f>
        <v>#REF!</v>
      </c>
      <c r="L18" s="1"/>
      <c r="M18" s="1"/>
      <c r="N18" s="1"/>
    </row>
    <row r="19" spans="1:14" s="57" customFormat="1" ht="24.95" customHeight="1" x14ac:dyDescent="0.25">
      <c r="A19" s="11" t="s">
        <v>228</v>
      </c>
      <c r="B19" s="72">
        <v>109747</v>
      </c>
      <c r="C19" s="81">
        <v>138149.70000000001</v>
      </c>
      <c r="D19" s="81"/>
      <c r="E19" s="81"/>
      <c r="F19" s="81"/>
      <c r="G19" s="81">
        <v>126227.9</v>
      </c>
      <c r="H19" s="72">
        <f t="shared" si="0"/>
        <v>28402.700000000012</v>
      </c>
      <c r="I19" s="72">
        <f t="shared" si="1"/>
        <v>-11921.800000000017</v>
      </c>
      <c r="J19" s="74">
        <f>G19/C19</f>
        <v>0.91370375759049771</v>
      </c>
      <c r="K19" s="56" t="e">
        <f>G19/#REF!</f>
        <v>#REF!</v>
      </c>
      <c r="L19" s="1"/>
      <c r="M19" s="1"/>
      <c r="N19" s="1"/>
    </row>
    <row r="20" spans="1:14" s="57" customFormat="1" ht="24.95" customHeight="1" x14ac:dyDescent="0.25">
      <c r="A20" s="11" t="s">
        <v>229</v>
      </c>
      <c r="B20" s="72">
        <v>39232.400000000001</v>
      </c>
      <c r="C20" s="81">
        <v>35318.5</v>
      </c>
      <c r="D20" s="81"/>
      <c r="E20" s="81"/>
      <c r="F20" s="81"/>
      <c r="G20" s="81">
        <v>31048.6</v>
      </c>
      <c r="H20" s="72">
        <f t="shared" si="0"/>
        <v>-3913.9000000000015</v>
      </c>
      <c r="I20" s="72">
        <f t="shared" si="1"/>
        <v>-4269.9000000000015</v>
      </c>
      <c r="J20" s="74">
        <f t="shared" ref="J20:J25" si="5">G20/C20</f>
        <v>0.87910301966391546</v>
      </c>
      <c r="K20" s="26" t="e">
        <f>G20/#REF!</f>
        <v>#REF!</v>
      </c>
      <c r="L20" s="1"/>
      <c r="M20" s="1"/>
      <c r="N20" s="1"/>
    </row>
    <row r="21" spans="1:14" s="57" customFormat="1" ht="24.95" customHeight="1" x14ac:dyDescent="0.25">
      <c r="A21" s="11" t="s">
        <v>230</v>
      </c>
      <c r="B21" s="72">
        <v>724.3</v>
      </c>
      <c r="C21" s="81">
        <v>736.3</v>
      </c>
      <c r="D21" s="81"/>
      <c r="E21" s="81"/>
      <c r="F21" s="81"/>
      <c r="G21" s="81">
        <v>704.1</v>
      </c>
      <c r="H21" s="72">
        <f t="shared" si="0"/>
        <v>12</v>
      </c>
      <c r="I21" s="72">
        <f t="shared" si="1"/>
        <v>-32.199999999999932</v>
      </c>
      <c r="J21" s="74">
        <f t="shared" si="5"/>
        <v>0.95626782561455936</v>
      </c>
      <c r="K21" s="26" t="e">
        <f>G21/#REF!</f>
        <v>#REF!</v>
      </c>
      <c r="L21" s="1"/>
      <c r="M21" s="1"/>
      <c r="N21" s="1"/>
    </row>
    <row r="22" spans="1:14" s="57" customFormat="1" ht="24.95" customHeight="1" x14ac:dyDescent="0.25">
      <c r="A22" s="11" t="s">
        <v>231</v>
      </c>
      <c r="B22" s="72">
        <v>10203.799999999999</v>
      </c>
      <c r="C22" s="81">
        <v>8653.7999999999993</v>
      </c>
      <c r="D22" s="81"/>
      <c r="E22" s="81"/>
      <c r="F22" s="81"/>
      <c r="G22" s="81">
        <v>8342.4</v>
      </c>
      <c r="H22" s="72">
        <f t="shared" si="0"/>
        <v>-1550</v>
      </c>
      <c r="I22" s="72">
        <f t="shared" si="1"/>
        <v>-311.39999999999964</v>
      </c>
      <c r="J22" s="74">
        <f t="shared" si="5"/>
        <v>0.96401580808430987</v>
      </c>
      <c r="K22" s="26" t="e">
        <f>G22/#REF!</f>
        <v>#REF!</v>
      </c>
      <c r="L22" s="1"/>
      <c r="M22" s="1"/>
      <c r="N22" s="1"/>
    </row>
    <row r="23" spans="1:14" s="57" customFormat="1" ht="24.95" customHeight="1" x14ac:dyDescent="0.25">
      <c r="A23" s="11" t="s">
        <v>232</v>
      </c>
      <c r="B23" s="72">
        <v>77155.399999999994</v>
      </c>
      <c r="C23" s="81">
        <v>107359.3</v>
      </c>
      <c r="D23" s="81"/>
      <c r="E23" s="81"/>
      <c r="F23" s="81"/>
      <c r="G23" s="81">
        <v>53601.7</v>
      </c>
      <c r="H23" s="72">
        <f t="shared" si="0"/>
        <v>30203.900000000009</v>
      </c>
      <c r="I23" s="72">
        <f t="shared" si="1"/>
        <v>-53757.600000000006</v>
      </c>
      <c r="J23" s="74">
        <f t="shared" si="5"/>
        <v>0.49927393341797122</v>
      </c>
      <c r="K23" s="26" t="e">
        <f>G23/#REF!</f>
        <v>#REF!</v>
      </c>
      <c r="L23" s="1"/>
      <c r="M23" s="1"/>
      <c r="N23" s="1"/>
    </row>
    <row r="24" spans="1:14" s="57" customFormat="1" ht="24.95" customHeight="1" x14ac:dyDescent="0.25">
      <c r="A24" s="11" t="s">
        <v>233</v>
      </c>
      <c r="B24" s="72">
        <v>38353</v>
      </c>
      <c r="C24" s="81">
        <v>29699.599999999999</v>
      </c>
      <c r="D24" s="81"/>
      <c r="E24" s="81"/>
      <c r="F24" s="81"/>
      <c r="G24" s="81">
        <v>27883.4</v>
      </c>
      <c r="H24" s="72">
        <f t="shared" si="0"/>
        <v>-8653.4000000000015</v>
      </c>
      <c r="I24" s="72">
        <f t="shared" si="1"/>
        <v>-1816.1999999999971</v>
      </c>
      <c r="J24" s="74">
        <f t="shared" si="5"/>
        <v>0.93884766124796304</v>
      </c>
      <c r="K24" s="26" t="e">
        <f>G24/#REF!</f>
        <v>#REF!</v>
      </c>
      <c r="L24" s="1"/>
      <c r="M24" s="1"/>
      <c r="N24" s="1"/>
    </row>
    <row r="25" spans="1:14" ht="24.95" customHeight="1" x14ac:dyDescent="0.25">
      <c r="A25" s="71" t="s">
        <v>21</v>
      </c>
      <c r="B25" s="73">
        <f>SUM(B8:B24)</f>
        <v>619277.6</v>
      </c>
      <c r="C25" s="73">
        <f t="shared" ref="C25:H25" si="6">SUM(C8:C24)</f>
        <v>695367.90000000026</v>
      </c>
      <c r="D25" s="73">
        <f t="shared" si="6"/>
        <v>0</v>
      </c>
      <c r="E25" s="73">
        <f t="shared" si="6"/>
        <v>0</v>
      </c>
      <c r="F25" s="73">
        <f t="shared" si="6"/>
        <v>0</v>
      </c>
      <c r="G25" s="73">
        <f t="shared" si="6"/>
        <v>609483.99999999988</v>
      </c>
      <c r="H25" s="73">
        <f t="shared" si="6"/>
        <v>76090.300000000017</v>
      </c>
      <c r="I25" s="73">
        <f t="shared" ref="I25" si="7">SUM(I8:I24)</f>
        <v>-85883.900000000038</v>
      </c>
      <c r="J25" s="75">
        <f t="shared" si="5"/>
        <v>0.87649142274183156</v>
      </c>
    </row>
  </sheetData>
  <mergeCells count="3">
    <mergeCell ref="H1:K1"/>
    <mergeCell ref="A3:K3"/>
    <mergeCell ref="I5:K5"/>
  </mergeCells>
  <pageMargins left="0.98425196850393704" right="0.59055118110236227" top="0.59055118110236227" bottom="0.59055118110236227" header="0.31496062992125984" footer="0.31496062992125984"/>
  <pageSetup paperSize="9" fitToHeight="10" orientation="portrait" r:id="rId1"/>
  <ignoredErrors>
    <ignoredError sqref="B25:G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workbookViewId="0"/>
  </sheetViews>
  <sheetFormatPr defaultRowHeight="15" x14ac:dyDescent="0.25"/>
  <cols>
    <col min="1" max="1" width="5.7109375" customWidth="1"/>
    <col min="2" max="2" width="35.7109375" customWidth="1"/>
    <col min="3" max="3" width="10.28515625" customWidth="1"/>
    <col min="4" max="4" width="8.28515625" customWidth="1"/>
    <col min="5" max="5" width="9.7109375" customWidth="1"/>
    <col min="6" max="6" width="8.28515625" customWidth="1"/>
    <col min="7" max="7" width="9.7109375" customWidth="1"/>
    <col min="8" max="8" width="8.28515625" customWidth="1"/>
    <col min="9" max="9" width="9.7109375" customWidth="1"/>
    <col min="10" max="10" width="7.28515625" customWidth="1"/>
    <col min="11" max="11" width="9.7109375" customWidth="1"/>
    <col min="12" max="12" width="7.28515625" customWidth="1"/>
    <col min="13" max="13" width="9.7109375" customWidth="1"/>
    <col min="14" max="14" width="8.28515625" customWidth="1"/>
    <col min="15" max="15" width="9.7109375" customWidth="1"/>
    <col min="16" max="18" width="10.7109375" customWidth="1"/>
  </cols>
  <sheetData>
    <row r="1" spans="1:1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0" t="s">
        <v>215</v>
      </c>
      <c r="M1" s="90"/>
      <c r="N1" s="90"/>
      <c r="O1" s="90"/>
      <c r="P1" s="1"/>
      <c r="Q1" s="1"/>
      <c r="R1" s="1"/>
    </row>
    <row r="2" spans="1:18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2.25" customHeight="1" x14ac:dyDescent="0.25">
      <c r="A3" s="91" t="s">
        <v>243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"/>
      <c r="Q3" s="1"/>
      <c r="R3" s="1"/>
    </row>
    <row r="4" spans="1:18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3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89" t="s">
        <v>3</v>
      </c>
      <c r="M5" s="89"/>
      <c r="N5" s="89"/>
      <c r="O5" s="89"/>
      <c r="P5" s="2"/>
      <c r="Q5" s="2"/>
      <c r="R5" s="2"/>
    </row>
    <row r="6" spans="1:18" s="15" customFormat="1" ht="15.75" x14ac:dyDescent="0.2">
      <c r="A6" s="98" t="s">
        <v>5</v>
      </c>
      <c r="B6" s="98" t="s">
        <v>2</v>
      </c>
      <c r="C6" s="101" t="s">
        <v>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4"/>
      <c r="Q6" s="14"/>
      <c r="R6" s="14"/>
    </row>
    <row r="7" spans="1:18" s="17" customFormat="1" ht="25.5" customHeight="1" x14ac:dyDescent="0.2">
      <c r="A7" s="99"/>
      <c r="B7" s="99"/>
      <c r="C7" s="98" t="s">
        <v>23</v>
      </c>
      <c r="D7" s="101" t="s">
        <v>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6"/>
      <c r="Q7" s="16"/>
      <c r="R7" s="16"/>
    </row>
    <row r="8" spans="1:18" s="17" customFormat="1" ht="25.5" customHeight="1" x14ac:dyDescent="0.2">
      <c r="A8" s="99"/>
      <c r="B8" s="99"/>
      <c r="C8" s="100"/>
      <c r="D8" s="95" t="s">
        <v>246</v>
      </c>
      <c r="E8" s="96"/>
      <c r="F8" s="95" t="s">
        <v>247</v>
      </c>
      <c r="G8" s="96"/>
      <c r="H8" s="95" t="s">
        <v>248</v>
      </c>
      <c r="I8" s="96"/>
      <c r="J8" s="95" t="s">
        <v>249</v>
      </c>
      <c r="K8" s="96"/>
      <c r="L8" s="95" t="s">
        <v>250</v>
      </c>
      <c r="M8" s="96"/>
      <c r="N8" s="95" t="s">
        <v>251</v>
      </c>
      <c r="O8" s="96"/>
      <c r="P8" s="16"/>
      <c r="Q8" s="16"/>
      <c r="R8" s="16"/>
    </row>
    <row r="9" spans="1:18" s="17" customFormat="1" ht="25.5" x14ac:dyDescent="0.2">
      <c r="A9" s="100"/>
      <c r="B9" s="100"/>
      <c r="C9" s="18" t="s">
        <v>244</v>
      </c>
      <c r="D9" s="18" t="s">
        <v>24</v>
      </c>
      <c r="E9" s="18" t="s">
        <v>25</v>
      </c>
      <c r="F9" s="18" t="s">
        <v>24</v>
      </c>
      <c r="G9" s="18" t="s">
        <v>25</v>
      </c>
      <c r="H9" s="18" t="s">
        <v>24</v>
      </c>
      <c r="I9" s="18" t="s">
        <v>25</v>
      </c>
      <c r="J9" s="18" t="s">
        <v>24</v>
      </c>
      <c r="K9" s="18" t="s">
        <v>25</v>
      </c>
      <c r="L9" s="18" t="s">
        <v>24</v>
      </c>
      <c r="M9" s="18" t="s">
        <v>25</v>
      </c>
      <c r="N9" s="18" t="s">
        <v>24</v>
      </c>
      <c r="O9" s="18" t="s">
        <v>25</v>
      </c>
      <c r="P9" s="16"/>
      <c r="Q9" s="16"/>
      <c r="R9" s="16"/>
    </row>
    <row r="10" spans="1:18" ht="20.100000000000001" customHeight="1" x14ac:dyDescent="0.25">
      <c r="A10" s="97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"/>
      <c r="Q10" s="1"/>
      <c r="R10" s="1"/>
    </row>
    <row r="11" spans="1:18" ht="18" customHeight="1" x14ac:dyDescent="0.25">
      <c r="A11" s="8"/>
      <c r="B11" s="8" t="s">
        <v>245</v>
      </c>
      <c r="C11" s="13">
        <v>56236.4</v>
      </c>
      <c r="D11" s="22">
        <f>E11-C11</f>
        <v>101.59999999999854</v>
      </c>
      <c r="E11" s="13">
        <v>56338</v>
      </c>
      <c r="F11" s="22">
        <f>G11-E11</f>
        <v>0</v>
      </c>
      <c r="G11" s="13">
        <v>56338</v>
      </c>
      <c r="H11" s="22">
        <v>912.2</v>
      </c>
      <c r="I11" s="13">
        <f>G11+H11</f>
        <v>57250.2</v>
      </c>
      <c r="J11" s="22">
        <v>111.4</v>
      </c>
      <c r="K11" s="13">
        <f>I11+J11</f>
        <v>57361.599999999999</v>
      </c>
      <c r="L11" s="22">
        <f>M11-K11</f>
        <v>0</v>
      </c>
      <c r="M11" s="13">
        <v>57361.599999999999</v>
      </c>
      <c r="N11" s="22">
        <f>O11-M11</f>
        <v>-690.69999999999709</v>
      </c>
      <c r="O11" s="13">
        <v>56670.9</v>
      </c>
      <c r="P11" s="1"/>
      <c r="Q11" s="1"/>
      <c r="R11" s="1"/>
    </row>
    <row r="12" spans="1:18" ht="18" customHeight="1" x14ac:dyDescent="0.25">
      <c r="A12" s="8"/>
      <c r="B12" s="8" t="s">
        <v>38</v>
      </c>
      <c r="C12" s="13">
        <v>561938</v>
      </c>
      <c r="D12" s="22">
        <f>E12-C12</f>
        <v>0</v>
      </c>
      <c r="E12" s="13">
        <v>561938</v>
      </c>
      <c r="F12" s="22">
        <f>G12-E12</f>
        <v>29865.5</v>
      </c>
      <c r="G12" s="13">
        <v>591803.5</v>
      </c>
      <c r="H12" s="22">
        <v>-1020.1</v>
      </c>
      <c r="I12" s="13">
        <f>G12+H12</f>
        <v>590783.4</v>
      </c>
      <c r="J12" s="22">
        <v>1094.7</v>
      </c>
      <c r="K12" s="13">
        <f>I12+J12</f>
        <v>591878.1</v>
      </c>
      <c r="L12" s="22">
        <f>M12-K12</f>
        <v>6.8000000000465661</v>
      </c>
      <c r="M12" s="13">
        <v>591884.9</v>
      </c>
      <c r="N12" s="22">
        <f>O12-M12</f>
        <v>30156.900000000023</v>
      </c>
      <c r="O12" s="13">
        <v>622041.80000000005</v>
      </c>
      <c r="P12" s="1"/>
      <c r="Q12" s="1"/>
      <c r="R12" s="1"/>
    </row>
    <row r="13" spans="1:18" ht="18" hidden="1" customHeight="1" x14ac:dyDescent="0.25">
      <c r="A13" s="8"/>
      <c r="B13" s="8" t="s">
        <v>6</v>
      </c>
      <c r="C13" s="13">
        <v>5099.6000000000004</v>
      </c>
      <c r="D13" s="22">
        <v>276.8</v>
      </c>
      <c r="E13" s="13">
        <f t="shared" ref="E13" si="0">C13+D13</f>
        <v>5376.4000000000005</v>
      </c>
      <c r="F13" s="22"/>
      <c r="G13" s="13">
        <f t="shared" ref="G13" si="1">E13+F13</f>
        <v>5376.4000000000005</v>
      </c>
      <c r="H13" s="22"/>
      <c r="I13" s="13">
        <f t="shared" ref="I13" si="2">G13+H13</f>
        <v>5376.4000000000005</v>
      </c>
      <c r="J13" s="22"/>
      <c r="K13" s="13">
        <f t="shared" ref="K13" si="3">I13+J13</f>
        <v>5376.4000000000005</v>
      </c>
      <c r="L13" s="22"/>
      <c r="M13" s="13">
        <f t="shared" ref="M13" si="4">K13+L13</f>
        <v>5376.4000000000005</v>
      </c>
      <c r="N13" s="22"/>
      <c r="O13" s="13">
        <f t="shared" ref="O13" si="5">M13+N13</f>
        <v>5376.4000000000005</v>
      </c>
      <c r="P13" s="1"/>
      <c r="Q13" s="1"/>
      <c r="R13" s="1"/>
    </row>
    <row r="14" spans="1:18" s="6" customFormat="1" ht="18" customHeight="1" x14ac:dyDescent="0.25">
      <c r="A14" s="9"/>
      <c r="B14" s="9" t="s">
        <v>7</v>
      </c>
      <c r="C14" s="10">
        <f t="shared" ref="C14:O14" si="6">C11+C12</f>
        <v>618174.4</v>
      </c>
      <c r="D14" s="23">
        <f t="shared" si="6"/>
        <v>101.59999999999854</v>
      </c>
      <c r="E14" s="10">
        <f t="shared" si="6"/>
        <v>618276</v>
      </c>
      <c r="F14" s="23">
        <f t="shared" si="6"/>
        <v>29865.5</v>
      </c>
      <c r="G14" s="10">
        <f t="shared" si="6"/>
        <v>648141.5</v>
      </c>
      <c r="H14" s="23">
        <f t="shared" si="6"/>
        <v>-107.89999999999998</v>
      </c>
      <c r="I14" s="10">
        <f t="shared" si="6"/>
        <v>648033.6</v>
      </c>
      <c r="J14" s="23">
        <f t="shared" si="6"/>
        <v>1206.1000000000001</v>
      </c>
      <c r="K14" s="10">
        <f t="shared" si="6"/>
        <v>649239.69999999995</v>
      </c>
      <c r="L14" s="23">
        <f t="shared" si="6"/>
        <v>6.8000000000465661</v>
      </c>
      <c r="M14" s="10">
        <f t="shared" si="6"/>
        <v>649246.5</v>
      </c>
      <c r="N14" s="23">
        <f t="shared" si="6"/>
        <v>29466.200000000026</v>
      </c>
      <c r="O14" s="10">
        <f t="shared" si="6"/>
        <v>678712.70000000007</v>
      </c>
      <c r="P14" s="5"/>
      <c r="Q14" s="61"/>
      <c r="R14" s="5"/>
    </row>
    <row r="15" spans="1:18" ht="19.5" customHeight="1" x14ac:dyDescent="0.25">
      <c r="A15" s="97" t="s">
        <v>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"/>
      <c r="Q15" s="1"/>
      <c r="R15" s="1"/>
    </row>
    <row r="16" spans="1:18" ht="18" customHeight="1" x14ac:dyDescent="0.25">
      <c r="A16" s="11" t="s">
        <v>9</v>
      </c>
      <c r="B16" s="8" t="s">
        <v>26</v>
      </c>
      <c r="C16" s="13">
        <v>41045.699999999997</v>
      </c>
      <c r="D16" s="48">
        <v>2388.4</v>
      </c>
      <c r="E16" s="13">
        <f t="shared" ref="E16:O26" si="7">C16+D16</f>
        <v>43434.1</v>
      </c>
      <c r="F16" s="22">
        <v>57.3</v>
      </c>
      <c r="G16" s="13">
        <f t="shared" si="7"/>
        <v>43491.4</v>
      </c>
      <c r="H16" s="48">
        <v>1825</v>
      </c>
      <c r="I16" s="13">
        <f t="shared" si="7"/>
        <v>45316.4</v>
      </c>
      <c r="J16" s="22">
        <v>-885</v>
      </c>
      <c r="K16" s="21">
        <f t="shared" si="7"/>
        <v>44431.4</v>
      </c>
      <c r="L16" s="22">
        <v>-275.7</v>
      </c>
      <c r="M16" s="21">
        <f t="shared" si="7"/>
        <v>44155.700000000004</v>
      </c>
      <c r="N16" s="22">
        <v>-250</v>
      </c>
      <c r="O16" s="13">
        <f t="shared" si="7"/>
        <v>43905.700000000004</v>
      </c>
      <c r="P16" s="1"/>
      <c r="Q16" s="1"/>
      <c r="R16" s="1"/>
    </row>
    <row r="17" spans="1:18" ht="18" customHeight="1" x14ac:dyDescent="0.25">
      <c r="A17" s="11" t="s">
        <v>10</v>
      </c>
      <c r="B17" s="8" t="s">
        <v>27</v>
      </c>
      <c r="C17" s="13">
        <v>717.8</v>
      </c>
      <c r="D17" s="48"/>
      <c r="E17" s="13">
        <f t="shared" si="7"/>
        <v>717.8</v>
      </c>
      <c r="F17" s="22"/>
      <c r="G17" s="13">
        <f t="shared" si="7"/>
        <v>717.8</v>
      </c>
      <c r="H17" s="48"/>
      <c r="I17" s="13">
        <f t="shared" si="7"/>
        <v>717.8</v>
      </c>
      <c r="J17" s="22"/>
      <c r="K17" s="13">
        <f t="shared" si="7"/>
        <v>717.8</v>
      </c>
      <c r="L17" s="22"/>
      <c r="M17" s="13">
        <f t="shared" si="7"/>
        <v>717.8</v>
      </c>
      <c r="N17" s="22"/>
      <c r="O17" s="13">
        <f t="shared" si="7"/>
        <v>717.8</v>
      </c>
      <c r="P17" s="1"/>
      <c r="Q17" s="1"/>
      <c r="R17" s="1"/>
    </row>
    <row r="18" spans="1:18" ht="31.5" x14ac:dyDescent="0.25">
      <c r="A18" s="11" t="s">
        <v>11</v>
      </c>
      <c r="B18" s="8" t="s">
        <v>28</v>
      </c>
      <c r="C18" s="13">
        <v>541</v>
      </c>
      <c r="D18" s="48"/>
      <c r="E18" s="13">
        <f t="shared" si="7"/>
        <v>541</v>
      </c>
      <c r="F18" s="22"/>
      <c r="G18" s="13">
        <f t="shared" si="7"/>
        <v>541</v>
      </c>
      <c r="H18" s="48">
        <v>149.5</v>
      </c>
      <c r="I18" s="13">
        <f t="shared" si="7"/>
        <v>690.5</v>
      </c>
      <c r="J18" s="22">
        <v>-36.1</v>
      </c>
      <c r="K18" s="13">
        <f t="shared" si="7"/>
        <v>654.4</v>
      </c>
      <c r="L18" s="22">
        <v>567.4</v>
      </c>
      <c r="M18" s="13">
        <f t="shared" si="7"/>
        <v>1221.8</v>
      </c>
      <c r="N18" s="22"/>
      <c r="O18" s="13">
        <f t="shared" si="7"/>
        <v>1221.8</v>
      </c>
      <c r="P18" s="1"/>
      <c r="Q18" s="1"/>
      <c r="R18" s="1"/>
    </row>
    <row r="19" spans="1:18" ht="18" customHeight="1" x14ac:dyDescent="0.25">
      <c r="A19" s="11" t="s">
        <v>12</v>
      </c>
      <c r="B19" s="8" t="s">
        <v>29</v>
      </c>
      <c r="C19" s="13">
        <v>37586.9</v>
      </c>
      <c r="D19" s="48">
        <v>6111.7</v>
      </c>
      <c r="E19" s="13">
        <f t="shared" si="7"/>
        <v>43698.6</v>
      </c>
      <c r="F19" s="22">
        <v>3823.2</v>
      </c>
      <c r="G19" s="13">
        <f t="shared" si="7"/>
        <v>47521.799999999996</v>
      </c>
      <c r="H19" s="48">
        <v>16429.5</v>
      </c>
      <c r="I19" s="13">
        <f t="shared" si="7"/>
        <v>63951.299999999996</v>
      </c>
      <c r="J19" s="22">
        <v>-380</v>
      </c>
      <c r="K19" s="13">
        <f t="shared" si="7"/>
        <v>63571.299999999996</v>
      </c>
      <c r="L19" s="22"/>
      <c r="M19" s="13">
        <f t="shared" si="7"/>
        <v>63571.299999999996</v>
      </c>
      <c r="N19" s="22">
        <v>25964.2</v>
      </c>
      <c r="O19" s="21">
        <f t="shared" si="7"/>
        <v>89535.5</v>
      </c>
      <c r="P19" s="1"/>
      <c r="Q19" s="1"/>
      <c r="R19" s="1"/>
    </row>
    <row r="20" spans="1:18" ht="18" customHeight="1" x14ac:dyDescent="0.25">
      <c r="A20" s="11" t="s">
        <v>13</v>
      </c>
      <c r="B20" s="8" t="s">
        <v>30</v>
      </c>
      <c r="C20" s="13">
        <v>26577.599999999999</v>
      </c>
      <c r="D20" s="48">
        <v>4178.5</v>
      </c>
      <c r="E20" s="13">
        <f t="shared" si="7"/>
        <v>30756.1</v>
      </c>
      <c r="F20" s="22">
        <v>-6430.1</v>
      </c>
      <c r="G20" s="13">
        <f t="shared" si="7"/>
        <v>24326</v>
      </c>
      <c r="H20" s="48">
        <v>5661.8</v>
      </c>
      <c r="I20" s="13">
        <f t="shared" si="7"/>
        <v>29987.8</v>
      </c>
      <c r="J20" s="22"/>
      <c r="K20" s="13">
        <f t="shared" si="7"/>
        <v>29987.8</v>
      </c>
      <c r="L20" s="22">
        <v>-85.1</v>
      </c>
      <c r="M20" s="13">
        <f t="shared" si="7"/>
        <v>29902.7</v>
      </c>
      <c r="N20" s="22">
        <v>3.1</v>
      </c>
      <c r="O20" s="13">
        <f t="shared" si="7"/>
        <v>29905.8</v>
      </c>
      <c r="P20" s="1"/>
      <c r="Q20" s="1"/>
      <c r="R20" s="1"/>
    </row>
    <row r="21" spans="1:18" ht="18" customHeight="1" x14ac:dyDescent="0.25">
      <c r="A21" s="11" t="s">
        <v>14</v>
      </c>
      <c r="B21" s="8" t="s">
        <v>31</v>
      </c>
      <c r="C21" s="13">
        <v>1034</v>
      </c>
      <c r="D21" s="48"/>
      <c r="E21" s="13">
        <f t="shared" si="7"/>
        <v>1034</v>
      </c>
      <c r="F21" s="22"/>
      <c r="G21" s="13">
        <f t="shared" si="7"/>
        <v>1034</v>
      </c>
      <c r="H21" s="48">
        <v>-819</v>
      </c>
      <c r="I21" s="13">
        <f t="shared" si="7"/>
        <v>215</v>
      </c>
      <c r="J21" s="22">
        <v>50</v>
      </c>
      <c r="K21" s="13">
        <f t="shared" si="7"/>
        <v>265</v>
      </c>
      <c r="L21" s="22"/>
      <c r="M21" s="13">
        <f t="shared" si="7"/>
        <v>265</v>
      </c>
      <c r="N21" s="22"/>
      <c r="O21" s="13">
        <f t="shared" si="7"/>
        <v>265</v>
      </c>
      <c r="P21" s="1"/>
      <c r="Q21" s="1"/>
      <c r="R21" s="1"/>
    </row>
    <row r="22" spans="1:18" ht="18" customHeight="1" x14ac:dyDescent="0.25">
      <c r="A22" s="11" t="s">
        <v>15</v>
      </c>
      <c r="B22" s="8" t="s">
        <v>32</v>
      </c>
      <c r="C22" s="13">
        <v>342549</v>
      </c>
      <c r="D22" s="48">
        <v>2765.8</v>
      </c>
      <c r="E22" s="13">
        <f t="shared" si="7"/>
        <v>345314.8</v>
      </c>
      <c r="F22" s="22">
        <v>11670.7</v>
      </c>
      <c r="G22" s="13">
        <f t="shared" si="7"/>
        <v>356985.5</v>
      </c>
      <c r="H22" s="48">
        <v>-30990.7</v>
      </c>
      <c r="I22" s="21">
        <f t="shared" si="7"/>
        <v>325994.8</v>
      </c>
      <c r="J22" s="22">
        <v>906.4</v>
      </c>
      <c r="K22" s="21">
        <f t="shared" si="7"/>
        <v>326901.2</v>
      </c>
      <c r="L22" s="22">
        <v>-211.8</v>
      </c>
      <c r="M22" s="21">
        <f t="shared" si="7"/>
        <v>326689.40000000002</v>
      </c>
      <c r="N22" s="22">
        <v>-1979.2</v>
      </c>
      <c r="O22" s="21">
        <f t="shared" si="7"/>
        <v>324710.2</v>
      </c>
      <c r="P22" s="1"/>
      <c r="Q22" s="1"/>
      <c r="R22" s="1"/>
    </row>
    <row r="23" spans="1:18" ht="18" customHeight="1" x14ac:dyDescent="0.25">
      <c r="A23" s="11" t="s">
        <v>16</v>
      </c>
      <c r="B23" s="8" t="s">
        <v>35</v>
      </c>
      <c r="C23" s="13">
        <v>14499.1</v>
      </c>
      <c r="D23" s="48"/>
      <c r="E23" s="13">
        <f t="shared" si="7"/>
        <v>14499.1</v>
      </c>
      <c r="F23" s="22">
        <v>4301</v>
      </c>
      <c r="G23" s="13">
        <f t="shared" si="7"/>
        <v>18800.099999999999</v>
      </c>
      <c r="H23" s="48"/>
      <c r="I23" s="13">
        <f t="shared" si="7"/>
        <v>18800.099999999999</v>
      </c>
      <c r="J23" s="22"/>
      <c r="K23" s="13">
        <f t="shared" si="7"/>
        <v>18800.099999999999</v>
      </c>
      <c r="L23" s="22"/>
      <c r="M23" s="13">
        <f t="shared" si="7"/>
        <v>18800.099999999999</v>
      </c>
      <c r="N23" s="22">
        <v>3006</v>
      </c>
      <c r="O23" s="13">
        <f t="shared" si="7"/>
        <v>21806.1</v>
      </c>
      <c r="P23" s="1"/>
      <c r="Q23" s="1"/>
      <c r="R23" s="1"/>
    </row>
    <row r="24" spans="1:18" ht="18" customHeight="1" x14ac:dyDescent="0.25">
      <c r="A24" s="11" t="s">
        <v>18</v>
      </c>
      <c r="B24" s="8" t="s">
        <v>34</v>
      </c>
      <c r="C24" s="13">
        <v>68367.199999999997</v>
      </c>
      <c r="D24" s="48">
        <v>-1415.9</v>
      </c>
      <c r="E24" s="13">
        <f t="shared" si="7"/>
        <v>66951.3</v>
      </c>
      <c r="F24" s="22">
        <v>-2736.8</v>
      </c>
      <c r="G24" s="13">
        <f t="shared" si="7"/>
        <v>64214.5</v>
      </c>
      <c r="H24" s="48">
        <v>8189.2</v>
      </c>
      <c r="I24" s="13">
        <f t="shared" si="7"/>
        <v>72403.7</v>
      </c>
      <c r="J24" s="22">
        <v>-150</v>
      </c>
      <c r="K24" s="13">
        <f t="shared" si="7"/>
        <v>72253.7</v>
      </c>
      <c r="L24" s="22">
        <v>12</v>
      </c>
      <c r="M24" s="13">
        <f t="shared" si="7"/>
        <v>72265.7</v>
      </c>
      <c r="N24" s="22">
        <v>2722.1</v>
      </c>
      <c r="O24" s="21">
        <f t="shared" si="7"/>
        <v>74987.8</v>
      </c>
      <c r="P24" s="1"/>
      <c r="Q24" s="1"/>
      <c r="R24" s="1"/>
    </row>
    <row r="25" spans="1:18" ht="18" customHeight="1" x14ac:dyDescent="0.25">
      <c r="A25" s="11" t="s">
        <v>19</v>
      </c>
      <c r="B25" s="8" t="s">
        <v>36</v>
      </c>
      <c r="C25" s="13">
        <v>2793.7</v>
      </c>
      <c r="D25" s="48"/>
      <c r="E25" s="13">
        <f t="shared" si="7"/>
        <v>2793.7</v>
      </c>
      <c r="F25" s="22"/>
      <c r="G25" s="13">
        <f t="shared" si="7"/>
        <v>2793.7</v>
      </c>
      <c r="H25" s="48"/>
      <c r="I25" s="13">
        <f t="shared" si="7"/>
        <v>2793.7</v>
      </c>
      <c r="J25" s="22"/>
      <c r="K25" s="13">
        <f t="shared" si="7"/>
        <v>2793.7</v>
      </c>
      <c r="L25" s="22"/>
      <c r="M25" s="13">
        <f t="shared" si="7"/>
        <v>2793.7</v>
      </c>
      <c r="N25" s="22"/>
      <c r="O25" s="21">
        <f t="shared" si="7"/>
        <v>2793.7</v>
      </c>
      <c r="P25" s="1"/>
      <c r="Q25" s="1"/>
      <c r="R25" s="1"/>
    </row>
    <row r="26" spans="1:18" ht="18" customHeight="1" x14ac:dyDescent="0.25">
      <c r="A26" s="11" t="s">
        <v>20</v>
      </c>
      <c r="B26" s="8" t="s">
        <v>37</v>
      </c>
      <c r="C26" s="13">
        <v>83565.600000000006</v>
      </c>
      <c r="D26" s="48">
        <v>200</v>
      </c>
      <c r="E26" s="13">
        <f t="shared" si="7"/>
        <v>83765.600000000006</v>
      </c>
      <c r="F26" s="22">
        <v>19180.2</v>
      </c>
      <c r="G26" s="13">
        <f t="shared" si="7"/>
        <v>102945.8</v>
      </c>
      <c r="H26" s="48">
        <v>871.8</v>
      </c>
      <c r="I26" s="13">
        <f t="shared" si="7"/>
        <v>103817.60000000001</v>
      </c>
      <c r="J26" s="22">
        <v>1700.8</v>
      </c>
      <c r="K26" s="13">
        <f t="shared" si="7"/>
        <v>105518.40000000001</v>
      </c>
      <c r="L26" s="22"/>
      <c r="M26" s="13">
        <f t="shared" si="7"/>
        <v>105518.40000000001</v>
      </c>
      <c r="N26" s="22"/>
      <c r="O26" s="21">
        <f t="shared" si="7"/>
        <v>105518.40000000001</v>
      </c>
      <c r="P26" s="1"/>
      <c r="Q26" s="1"/>
      <c r="R26" s="1"/>
    </row>
    <row r="27" spans="1:18" s="6" customFormat="1" ht="18" customHeight="1" x14ac:dyDescent="0.25">
      <c r="A27" s="12"/>
      <c r="B27" s="9" t="s">
        <v>21</v>
      </c>
      <c r="C27" s="10">
        <f t="shared" ref="C27:N27" si="8">SUM(C16:C26)</f>
        <v>619277.59999999986</v>
      </c>
      <c r="D27" s="23">
        <f>SUM(D16:D26)+0.1</f>
        <v>14228.600000000002</v>
      </c>
      <c r="E27" s="10">
        <f>SUM(E16:E26)+0.1</f>
        <v>633506.19999999995</v>
      </c>
      <c r="F27" s="23">
        <f t="shared" si="8"/>
        <v>29865.5</v>
      </c>
      <c r="G27" s="10">
        <f>SUM(G16:G26)+0.1</f>
        <v>663371.69999999995</v>
      </c>
      <c r="H27" s="23">
        <f t="shared" si="8"/>
        <v>1317.0999999999983</v>
      </c>
      <c r="I27" s="10">
        <f>SUM(I16:I26)+0.1</f>
        <v>664688.79999999981</v>
      </c>
      <c r="J27" s="23">
        <f>SUM(J16:J26)</f>
        <v>1206.0999999999999</v>
      </c>
      <c r="K27" s="10">
        <f>SUM(K16:K26)+0.1</f>
        <v>665894.89999999991</v>
      </c>
      <c r="L27" s="23">
        <f t="shared" si="8"/>
        <v>6.7999999999999829</v>
      </c>
      <c r="M27" s="10">
        <f>SUM(M16:M26)+0.1</f>
        <v>665901.69999999995</v>
      </c>
      <c r="N27" s="23">
        <f t="shared" si="8"/>
        <v>29466.199999999997</v>
      </c>
      <c r="O27" s="10">
        <f>SUM(O16:O26)+0.1</f>
        <v>695367.9</v>
      </c>
      <c r="P27" s="5"/>
      <c r="Q27" s="61"/>
      <c r="R27" s="5"/>
    </row>
    <row r="28" spans="1:18" ht="9.9499999999999993" customHeight="1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  <c r="P28" s="1"/>
      <c r="Q28" s="1"/>
      <c r="R28" s="1"/>
    </row>
    <row r="29" spans="1:18" s="6" customFormat="1" ht="18" customHeight="1" x14ac:dyDescent="0.25">
      <c r="A29" s="12"/>
      <c r="B29" s="9" t="s">
        <v>22</v>
      </c>
      <c r="C29" s="10">
        <f>C14-C27</f>
        <v>-1103.199999999837</v>
      </c>
      <c r="D29" s="10"/>
      <c r="E29" s="10">
        <f>E14-E27</f>
        <v>-15230.199999999953</v>
      </c>
      <c r="F29" s="10"/>
      <c r="G29" s="10">
        <f>G14-G27</f>
        <v>-15230.199999999953</v>
      </c>
      <c r="H29" s="10"/>
      <c r="I29" s="10">
        <f>I14-I27</f>
        <v>-16655.199999999837</v>
      </c>
      <c r="J29" s="10"/>
      <c r="K29" s="10">
        <f>K14-K27</f>
        <v>-16655.199999999953</v>
      </c>
      <c r="L29" s="10"/>
      <c r="M29" s="10">
        <f>M14-M27</f>
        <v>-16655.199999999953</v>
      </c>
      <c r="N29" s="10"/>
      <c r="O29" s="10">
        <f>O14-O27</f>
        <v>-16655.199999999953</v>
      </c>
      <c r="P29" s="5"/>
      <c r="Q29" s="5"/>
      <c r="R29" s="5"/>
    </row>
    <row r="30" spans="1:18" ht="15.75" x14ac:dyDescent="0.2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x14ac:dyDescent="0.2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x14ac:dyDescent="0.25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x14ac:dyDescent="0.25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mergeCells count="17">
    <mergeCell ref="L1:O1"/>
    <mergeCell ref="A3:O3"/>
    <mergeCell ref="L5:O5"/>
    <mergeCell ref="A6:A9"/>
    <mergeCell ref="B6:B9"/>
    <mergeCell ref="C6:O6"/>
    <mergeCell ref="C7:C8"/>
    <mergeCell ref="D7:O7"/>
    <mergeCell ref="D8:E8"/>
    <mergeCell ref="F8:G8"/>
    <mergeCell ref="A28:O28"/>
    <mergeCell ref="H8:I8"/>
    <mergeCell ref="J8:K8"/>
    <mergeCell ref="L8:M8"/>
    <mergeCell ref="N8:O8"/>
    <mergeCell ref="A10:O10"/>
    <mergeCell ref="A15:O15"/>
  </mergeCells>
  <pageMargins left="0.39370078740157483" right="0.39370078740157483" top="0.59055118110236227" bottom="0.59055118110236227" header="0.31496062992125984" footer="0.31496062992125984"/>
  <pageSetup paperSize="9" scale="88" orientation="landscape" verticalDpi="0" r:id="rId1"/>
  <ignoredErrors>
    <ignoredError sqref="F27: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1</vt:lpstr>
      <vt:lpstr>Таблица 2</vt:lpstr>
      <vt:lpstr>Таблица 3</vt:lpstr>
      <vt:lpstr>Таблица 4</vt:lpstr>
      <vt:lpstr>Таблица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Довгучиц</cp:lastModifiedBy>
  <cp:lastPrinted>2014-04-25T08:40:59Z</cp:lastPrinted>
  <dcterms:created xsi:type="dcterms:W3CDTF">2013-04-04T03:38:30Z</dcterms:created>
  <dcterms:modified xsi:type="dcterms:W3CDTF">2014-04-25T08:41:03Z</dcterms:modified>
</cp:coreProperties>
</file>